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60" yWindow="65206" windowWidth="11400" windowHeight="9030" activeTab="0"/>
  </bookViews>
  <sheets>
    <sheet name="PL" sheetId="1" r:id="rId1"/>
    <sheet name="BS" sheetId="2" r:id="rId2"/>
    <sheet name="CF (2)" sheetId="3" r:id="rId3"/>
    <sheet name="CE" sheetId="4" r:id="rId4"/>
    <sheet name="Note 1" sheetId="5" r:id="rId5"/>
    <sheet name="Note 2" sheetId="6" r:id="rId6"/>
    <sheet name="Sheet1" sheetId="7" r:id="rId7"/>
  </sheets>
  <externalReferences>
    <externalReference r:id="rId10"/>
  </externalReferences>
  <definedNames>
    <definedName name="_xlfn.BAHTTEXT" hidden="1">#NAME?</definedName>
    <definedName name="_xlnm.Print_Area" localSheetId="1">'BS'!$A$1:$H$66</definedName>
    <definedName name="_xlnm.Print_Area" localSheetId="3">'CE'!$A$1:$L$42</definedName>
    <definedName name="_xlnm.Print_Area" localSheetId="2">'CF (2)'!$A$1:$H$70</definedName>
    <definedName name="_xlnm.Print_Area" localSheetId="4">'Note 1'!$A$1:$I$215</definedName>
    <definedName name="_xlnm.Print_Area" localSheetId="5">'Note 2'!$A$1:$J$124</definedName>
    <definedName name="_xlnm.Print_Area" localSheetId="0">'PL'!$A$1:$J$47</definedName>
    <definedName name="_xlnm.Print_Titles" localSheetId="4">'Note 1'!$1:$5</definedName>
  </definedNames>
  <calcPr fullCalcOnLoad="1"/>
</workbook>
</file>

<file path=xl/sharedStrings.xml><?xml version="1.0" encoding="utf-8"?>
<sst xmlns="http://schemas.openxmlformats.org/spreadsheetml/2006/main" count="463" uniqueCount="342">
  <si>
    <t>Revenue</t>
  </si>
  <si>
    <t>RM'000</t>
  </si>
  <si>
    <t>Total</t>
  </si>
  <si>
    <t>Valuation of Property, Plant and Equipment</t>
  </si>
  <si>
    <t>The major components of the Operating expenses are:-</t>
  </si>
  <si>
    <t>Selling &amp; Distribution</t>
  </si>
  <si>
    <t>Salaries</t>
  </si>
  <si>
    <t>Depreciation &amp; Amortization</t>
  </si>
  <si>
    <t>Telco &amp; Infra Sharing Costs</t>
  </si>
  <si>
    <t>Other Operatings</t>
  </si>
  <si>
    <t>Ended</t>
  </si>
  <si>
    <t>Part A - Explanatory Notes Pursuant to FRS 134</t>
  </si>
  <si>
    <t>1.</t>
  </si>
  <si>
    <t>Basis of Preparation</t>
  </si>
  <si>
    <t>2.</t>
  </si>
  <si>
    <t>3.</t>
  </si>
  <si>
    <t>4.</t>
  </si>
  <si>
    <t>5.</t>
  </si>
  <si>
    <t>Segmental Information</t>
  </si>
  <si>
    <t>6.</t>
  </si>
  <si>
    <t>7.</t>
  </si>
  <si>
    <t>Seasonal or Cyclical Factors</t>
  </si>
  <si>
    <t>8.</t>
  </si>
  <si>
    <t>9.</t>
  </si>
  <si>
    <t>Dividends Paid</t>
  </si>
  <si>
    <t>10.</t>
  </si>
  <si>
    <t>11.</t>
  </si>
  <si>
    <t>12.</t>
  </si>
  <si>
    <t>13.</t>
  </si>
  <si>
    <t>14.</t>
  </si>
  <si>
    <t>Capital Commitments</t>
  </si>
  <si>
    <t>Changes in Contingent Liabilities and Contingent Assets</t>
  </si>
  <si>
    <t>Cost of sales</t>
  </si>
  <si>
    <t>Administrative expenses</t>
  </si>
  <si>
    <t>Other income</t>
  </si>
  <si>
    <t>Selling and distribution expenses</t>
  </si>
  <si>
    <t>As At</t>
  </si>
  <si>
    <t>ASSETS</t>
  </si>
  <si>
    <t>Non-current assets</t>
  </si>
  <si>
    <t>Trade receivables</t>
  </si>
  <si>
    <t>Cash and bank balances</t>
  </si>
  <si>
    <t>Current assets</t>
  </si>
  <si>
    <t>TOTAL ASSETS</t>
  </si>
  <si>
    <t>EQUITY AND LIABILITIES</t>
  </si>
  <si>
    <t>Retained earnings</t>
  </si>
  <si>
    <t>Share capital</t>
  </si>
  <si>
    <t>Total Equity</t>
  </si>
  <si>
    <t>Non-current liabilities</t>
  </si>
  <si>
    <t>Current liabilities</t>
  </si>
  <si>
    <t>Trade payables</t>
  </si>
  <si>
    <t>Total liabilities</t>
  </si>
  <si>
    <t>TOTAL EQUITY AND LIABILITIES</t>
  </si>
  <si>
    <t>Note</t>
  </si>
  <si>
    <t>There were no discontinued operations within the activities of the Group for the quarter under review.</t>
  </si>
  <si>
    <t>There were no changes in any contingent liabilities or assets of the Group in the quarter under review.</t>
  </si>
  <si>
    <t>Distributable</t>
  </si>
  <si>
    <t>Minority</t>
  </si>
  <si>
    <t>Share</t>
  </si>
  <si>
    <t>Retained</t>
  </si>
  <si>
    <t>Interest</t>
  </si>
  <si>
    <t>Equity</t>
  </si>
  <si>
    <t>Capital</t>
  </si>
  <si>
    <t>Premium</t>
  </si>
  <si>
    <t>Earnings</t>
  </si>
  <si>
    <t>Total recognised income and expense</t>
  </si>
  <si>
    <t>for the period</t>
  </si>
  <si>
    <t>Review Of Performance</t>
  </si>
  <si>
    <t>Commentary Of Prospects</t>
  </si>
  <si>
    <t>Unquoted Investments / Properties</t>
  </si>
  <si>
    <t>Purchase or Disposal of Quoted Securities</t>
  </si>
  <si>
    <t>Corporate Proposal</t>
  </si>
  <si>
    <t>Off Balance Sheet Financial Instruments</t>
  </si>
  <si>
    <t>Material Litigation</t>
  </si>
  <si>
    <t>Dividends Payable</t>
  </si>
  <si>
    <t>Weighted average number of ordinary</t>
  </si>
  <si>
    <t>N/A</t>
  </si>
  <si>
    <t>Fixed deposits</t>
  </si>
  <si>
    <t>Property, plant &amp; equipment</t>
  </si>
  <si>
    <t>Share premium</t>
  </si>
  <si>
    <t>Unaudited</t>
  </si>
  <si>
    <t>Audited</t>
  </si>
  <si>
    <t>Profit Forecast and Profit Guarantee</t>
  </si>
  <si>
    <t xml:space="preserve">Note : </t>
  </si>
  <si>
    <t>Diluted Earnings Per Share (Sen) *</t>
  </si>
  <si>
    <t>There were no purchase or disposal of quoted securities during the current interim period under review and financial year to date.</t>
  </si>
  <si>
    <t>31/12/2008</t>
  </si>
  <si>
    <t>Deferred tax liabilities</t>
  </si>
  <si>
    <t xml:space="preserve">The interim operations of the Group were not affected by any significant seasonal or cyclical factors during the quarter under review. </t>
  </si>
  <si>
    <t>Discontinued Operation</t>
  </si>
  <si>
    <t>Earnings Per Share</t>
  </si>
  <si>
    <t>The earnings per share for the quarter and cumulative year to date are computed as follow:</t>
  </si>
  <si>
    <t>Basic Earnings Per Share (Sen)</t>
  </si>
  <si>
    <t>There was no pending material litigation from 1 January 2009 up to the date of this quarterly announcement.</t>
  </si>
  <si>
    <t>Cash and cash equivalents at the end of financial period comprise the following:</t>
  </si>
  <si>
    <t>Cash and cash equivalents</t>
  </si>
  <si>
    <t>(Company No. 501386-P)</t>
  </si>
  <si>
    <t>Reserve</t>
  </si>
  <si>
    <t>Provision for taxation</t>
  </si>
  <si>
    <t>Goodwill on consolidation</t>
  </si>
  <si>
    <t>Development costs</t>
  </si>
  <si>
    <t>Capital reserve</t>
  </si>
  <si>
    <t>Other expenses</t>
  </si>
  <si>
    <t xml:space="preserve">Exchange </t>
  </si>
  <si>
    <t>Fluctuation</t>
  </si>
  <si>
    <t>Currency exchange translation differences</t>
  </si>
  <si>
    <t>Profit before tax</t>
  </si>
  <si>
    <t>Adjustments for:-</t>
  </si>
  <si>
    <t>Depreciation</t>
  </si>
  <si>
    <t>Income tax paid</t>
  </si>
  <si>
    <t>30/09/2008</t>
  </si>
  <si>
    <t>As at 30 September 2009</t>
  </si>
  <si>
    <t>Repayment of bills payable</t>
  </si>
  <si>
    <t>By geographical segment</t>
  </si>
  <si>
    <t>Malaysia</t>
  </si>
  <si>
    <t>China</t>
  </si>
  <si>
    <t>Taiwan</t>
  </si>
  <si>
    <t>Group</t>
  </si>
  <si>
    <t>Year-to-date ended 30/9/09</t>
  </si>
  <si>
    <t>Singapore</t>
  </si>
  <si>
    <t>FOR THE FINANCIAL PERIOD ENDED 30 SEPTEMBER 2009</t>
  </si>
  <si>
    <t>B.</t>
  </si>
  <si>
    <t xml:space="preserve">Current quarter </t>
  </si>
  <si>
    <t>Year to date</t>
  </si>
  <si>
    <t>ended 30/9/09</t>
  </si>
  <si>
    <t>The tax expense for the current quarter ended 30 September 2009 is derived based on management's best estimate of the tax rate for the financial period. The effective tax rate of the Group for the financial period was lower than the statutory tax rate mainly due to certain income that were exempted from taxation.</t>
  </si>
  <si>
    <t xml:space="preserve">Group Borrowings </t>
  </si>
  <si>
    <t>Profit After Taxation (RM'000)</t>
  </si>
  <si>
    <t>30-September-09</t>
  </si>
  <si>
    <t>30-September-08</t>
  </si>
  <si>
    <t>Term Loan</t>
  </si>
  <si>
    <t>Profit from operations</t>
  </si>
  <si>
    <t>Income tax expenses</t>
  </si>
  <si>
    <t>Equity attributable to equity holders of the company</t>
  </si>
  <si>
    <t>As at 1 January 2008</t>
  </si>
  <si>
    <t>Condensed Consolidated Cash Flow Statements</t>
  </si>
  <si>
    <t>Profit before taxation</t>
  </si>
  <si>
    <t>Depreciation of property, plant and equipment</t>
  </si>
  <si>
    <t>Equipment written off</t>
  </si>
  <si>
    <t>*</t>
  </si>
  <si>
    <t>Interest expense</t>
  </si>
  <si>
    <t>Loss on foreign exchange - unrealised</t>
  </si>
  <si>
    <t>Interest income</t>
  </si>
  <si>
    <t>Writeback of allowance for doubtful debts</t>
  </si>
  <si>
    <t>Operating profit before working capital changes</t>
  </si>
  <si>
    <t>(Increase)/Decrease in trade and other receivables</t>
  </si>
  <si>
    <t>Decrease in trade and other payables</t>
  </si>
  <si>
    <t>Interest paid</t>
  </si>
  <si>
    <t>Interest received</t>
  </si>
  <si>
    <t>CASH FLOWS FOR INVESTING ACTIVITIES</t>
  </si>
  <si>
    <t>Purchase of plant and equipment</t>
  </si>
  <si>
    <t>Development costs (paid)/received</t>
  </si>
  <si>
    <t>NET CASH FOR INVESTING ACTIVITIES</t>
  </si>
  <si>
    <t>CASH FOR FINANCING ACTIVITIES</t>
  </si>
  <si>
    <t>Repayment of lease and hire purchase obligations</t>
  </si>
  <si>
    <t>Repayment of term loan</t>
  </si>
  <si>
    <t>NET CASH FOR FINANCING ACTIVITIES</t>
  </si>
  <si>
    <t>EFFECT OF FOREIGN EXCHANGE RATE CHANGES</t>
  </si>
  <si>
    <t>CASH AND CASH EQUIVALENTS AT BEGINNING OF</t>
  </si>
  <si>
    <t xml:space="preserve"> THE FINANCIAL PERIOD</t>
  </si>
  <si>
    <t>CASH AND CASH EQUIVALENTS AT END OF</t>
  </si>
  <si>
    <t>Note:</t>
  </si>
  <si>
    <t>* - Less than RM1,000.</t>
  </si>
  <si>
    <t>30/09/2009</t>
  </si>
  <si>
    <t>CASH FLOWS (FOR)/FROM OPERATING ACTIVITIES</t>
  </si>
  <si>
    <t>NET CASH (FOR)/FROM OPERATING ACTIVITIES</t>
  </si>
  <si>
    <t>CASH (FOR)/FROM OPERATIONS</t>
  </si>
  <si>
    <t>(Increase)/Decrease in amounts owing by/to contract customers, net</t>
  </si>
  <si>
    <t>NET (DECREASE)/INCREASE IN CASH AND CASH EQUIVALENTS</t>
  </si>
  <si>
    <t>Current</t>
  </si>
  <si>
    <t>Qtr Ended</t>
  </si>
  <si>
    <t>up to</t>
  </si>
  <si>
    <t>Gross profit</t>
  </si>
  <si>
    <t>Profit after tax</t>
  </si>
  <si>
    <t>B4</t>
  </si>
  <si>
    <t>ATTRIBUTABLE TO:</t>
  </si>
  <si>
    <t>Equity holders of the Company</t>
  </si>
  <si>
    <t>B12</t>
  </si>
  <si>
    <t>KELINGTON GROUP BERHAD ("KGB")</t>
  </si>
  <si>
    <t>Other receivables, prepayments and deposits</t>
  </si>
  <si>
    <t>Other payables and accruals</t>
  </si>
  <si>
    <t>Amount owing to contract customers</t>
  </si>
  <si>
    <t>Amount owing by contract customers</t>
  </si>
  <si>
    <t>Profit after tax for the period</t>
  </si>
  <si>
    <t>EXPLANATORY NOTES TO THE QUARTERLY REPORT</t>
  </si>
  <si>
    <t>Status of Audit Qualification</t>
  </si>
  <si>
    <t>The Group operates wholly in the business of providing engineering services and general trading specifically in the provision of ultra-high purity gas and chemical delivery systems solutions.</t>
  </si>
  <si>
    <t>In presenting information on the basis of geographical segments, segment revenue are based on the geographical location of customers. The carrying value of segment assets and capital additions are based on the geographical location of the assets.</t>
  </si>
  <si>
    <t>Others</t>
  </si>
  <si>
    <t>- External sales</t>
  </si>
  <si>
    <t>Results:</t>
  </si>
  <si>
    <t>Segment results</t>
  </si>
  <si>
    <t>Finance costs</t>
  </si>
  <si>
    <t>Income tax expense</t>
  </si>
  <si>
    <t>Capital expenditure</t>
  </si>
  <si>
    <t>Unusual Items</t>
  </si>
  <si>
    <t>Material Changes in Estimates</t>
  </si>
  <si>
    <t>There were no material changes in estimates used in the preparation of the financial statements in the current financial quarter as compared with the previous financial quarters or financial year.</t>
  </si>
  <si>
    <t>There were no dividends paid during the current quarter under review.</t>
  </si>
  <si>
    <t>Movement Debt And Equity Securities</t>
  </si>
  <si>
    <t>Changes in Composition of the Group</t>
  </si>
  <si>
    <t>There has been no change in the composition of the Group during the current quarter under review.</t>
  </si>
  <si>
    <t>There were no capital commitments for the purchase of any property, plant and equipment or any other expenses that were not accounted for in the financial statements of the current quarter under review.</t>
  </si>
  <si>
    <t>Material Subsequent Events</t>
  </si>
  <si>
    <t>Year-to-date ended 30/9/08</t>
  </si>
  <si>
    <t>There were no unusual items affecting assets, liabilities, equity, net income or cash flows during the current quarter ended 30 September 2009.</t>
  </si>
  <si>
    <t>Additional information required by the Bursa Malaysia Listing Requirements</t>
  </si>
  <si>
    <t>Income Tax Expense</t>
  </si>
  <si>
    <t>Cummulative</t>
  </si>
  <si>
    <t>Current tax:</t>
  </si>
  <si>
    <t>- for the financial period</t>
  </si>
  <si>
    <t>There were no purchase or sales of unquoted investments or properties during the current quarter under review and current financial year to date.</t>
  </si>
  <si>
    <t>Current Quarter Ended</t>
  </si>
  <si>
    <t>Cumulative Year To Date Ended</t>
  </si>
  <si>
    <t xml:space="preserve">   shares in issue ('000) #</t>
  </si>
  <si>
    <t>The Board of Directors does not recommend any interim dividends for the current quarter ended 30 September 2009.</t>
  </si>
  <si>
    <t>* - Not applicable as the Company does not have any dilutive potential ordinary shares at the end of current quarter and cummulative year to date ended 30 September 2009.</t>
  </si>
  <si>
    <t>Property, plant and equipment of the Group were not revalued during the quarter under review. As at 30 September 2009, all the property, plant and equipment were stated at cost less accumulated depreciation.</t>
  </si>
  <si>
    <t>For The Quarter Ended 30 September 2009</t>
  </si>
  <si>
    <t>Previous</t>
  </si>
  <si>
    <t>As at 1 January 2009</t>
  </si>
  <si>
    <t>Exchange fluctuation reserve</t>
  </si>
  <si>
    <r>
      <t>Net Assets Per Share Attributable to ordinary Equity holders of the company (RM)</t>
    </r>
    <r>
      <rPr>
        <i/>
        <sz val="9"/>
        <rFont val="Verdana"/>
        <family val="2"/>
      </rPr>
      <t xml:space="preserve"> #</t>
    </r>
  </si>
  <si>
    <t>Capitalisation of retained profits for bonus issue by subsidiary</t>
  </si>
  <si>
    <t>Other non-cash items</t>
  </si>
  <si>
    <t>Condensed Consolidated Income Statements</t>
  </si>
  <si>
    <t>The Condensed Consolidated Income Statements should be read in conjunction with KGB's audited financial statements for the financial year ended 31 December 2008 and the accompanying explanatory notes enclosed to the interim financial statements.</t>
  </si>
  <si>
    <t>Condensed Consolidated Balance Sheet</t>
  </si>
  <si>
    <t>The Condensed Consolidated Balance Sheet should be read in conjunction with the audited consolidated financial statements of KGB for the financial year ended 31 December 2008 and the accompanying explanatory notes enclosed to the interim financial statements.</t>
  </si>
  <si>
    <t>The Condensed Consolidated Cash Flow Statements should be read in conjunction with the audited consolidated financial statements of KGB for the year ended 31 December 2008 and the accompanying explanatory notes enclosed to the interim financial statements.</t>
  </si>
  <si>
    <t>Condensed Consolidated Statements of Changes in Equity</t>
  </si>
  <si>
    <t>As at 30 September 2008</t>
  </si>
  <si>
    <t>|&lt;------------------- Attributable to Equity Holders of the Company --------------------&gt;|</t>
  </si>
  <si>
    <t>9-Months</t>
  </si>
  <si>
    <t>9-months</t>
  </si>
  <si>
    <t>Period</t>
  </si>
  <si>
    <t>There were no audit qualification to the annual audited financial statements of the Group for the FYE 31 December 2008.</t>
  </si>
  <si>
    <t>The Group's borrowings as at 30 September 2009 are as follow:-</t>
  </si>
  <si>
    <t>Hire purchase</t>
  </si>
  <si>
    <t>Secured</t>
  </si>
  <si>
    <t>Unsecured</t>
  </si>
  <si>
    <t xml:space="preserve">  </t>
  </si>
  <si>
    <r>
      <t> </t>
    </r>
    <r>
      <rPr>
        <b/>
        <i/>
        <sz val="9"/>
        <color indexed="8"/>
        <rFont val="Verdana"/>
        <family val="2"/>
      </rPr>
      <t xml:space="preserve"> </t>
    </r>
  </si>
  <si>
    <t xml:space="preserve">The Group has not adopted the following FRSs and IC Interpretations that have been issued as at the date of authorisation of these financial statements but are not yet effective for the Group: </t>
  </si>
  <si>
    <t xml:space="preserve">(i)  FRS issued and effective for financial periods beginning on or after 1 July 2009: </t>
  </si>
  <si>
    <t xml:space="preserve">      FRS 8</t>
  </si>
  <si>
    <t xml:space="preserve">Operating Segments </t>
  </si>
  <si>
    <r>
      <t xml:space="preserve">     FRS 8 replaces FRS 114</t>
    </r>
    <r>
      <rPr>
        <vertAlign val="subscript"/>
        <sz val="9"/>
        <color indexed="8"/>
        <rFont val="Verdana"/>
        <family val="2"/>
      </rPr>
      <t>2004</t>
    </r>
    <r>
      <rPr>
        <sz val="9"/>
        <color indexed="8"/>
        <rFont val="Verdana"/>
        <family val="2"/>
      </rPr>
      <t xml:space="preserve"> Segment Reporting and requires a “management approach”, under which</t>
    </r>
  </si>
  <si>
    <t xml:space="preserve">     segment information is presented on the same basis as that used for internal reporting purposes. The </t>
  </si>
  <si>
    <t xml:space="preserve">     adoption of this standard only impacts the form and content of disclosures presented in the financial </t>
  </si>
  <si>
    <t xml:space="preserve">     statements of the Group. This FRS is expected to have no material impact on the financial statements of</t>
  </si>
  <si>
    <t xml:space="preserve">     the Group upon its initial application. </t>
  </si>
  <si>
    <t xml:space="preserve">(ii)  FRSs issued and effective for financial periods beginning on or after 1 January 2010: </t>
  </si>
  <si>
    <t xml:space="preserve">       FRS 4</t>
  </si>
  <si>
    <t xml:space="preserve">Insurance contracts  </t>
  </si>
  <si>
    <t xml:space="preserve">       FRS 7</t>
  </si>
  <si>
    <t xml:space="preserve">Financial Instruments: Disclosures  </t>
  </si>
  <si>
    <t xml:space="preserve">       FRS 123</t>
  </si>
  <si>
    <t xml:space="preserve">Borrowing Costs </t>
  </si>
  <si>
    <t xml:space="preserve">       FRS 139</t>
  </si>
  <si>
    <t xml:space="preserve">Financial Instruments: Recognition and Measurement  </t>
  </si>
  <si>
    <t xml:space="preserve">       The Group considers financial guarantee contracts entered to be insurance arrangements and accounts</t>
  </si>
  <si>
    <t xml:space="preserve">       for them under FRS 4. In this respect, the Group treats the guarantee contract as a contingent liability </t>
  </si>
  <si>
    <t xml:space="preserve">       until such a time as it becomes probable that the Group will be required to make a payment under the</t>
  </si>
  <si>
    <t xml:space="preserve">       guarantee. The adoption of FRS 4 is expected to have no material impact on the financial statements of</t>
  </si>
  <si>
    <t xml:space="preserve">       the Group. </t>
  </si>
  <si>
    <t xml:space="preserve">      The possible impacts of FRS 7 and FRS 139 on the financial statements upon their initial applications are</t>
  </si>
  <si>
    <t xml:space="preserve">      not disclosed by virtue of the exemptions given in these standards. </t>
  </si>
  <si>
    <t xml:space="preserve">      The possible impact of FRS 123 on the financial statements upon its initial application is not disclosed as</t>
  </si>
  <si>
    <t xml:space="preserve">      the existing accounting policies of the Group are consistent with the requirements under this new </t>
  </si>
  <si>
    <t xml:space="preserve">      standard. </t>
  </si>
  <si>
    <t xml:space="preserve">(iii) Amendments issued and effective for financial periods beginning on or after January 2010: </t>
  </si>
  <si>
    <t xml:space="preserve">      Amendments to FRS 1</t>
  </si>
  <si>
    <t xml:space="preserve">Cost of an Investment in a Subsidiary, Jointly </t>
  </si>
  <si>
    <t xml:space="preserve">        and FRS 127 </t>
  </si>
  <si>
    <t xml:space="preserve">Vesting Conditions and Cancellations </t>
  </si>
  <si>
    <t xml:space="preserve">    The above amendments are not relevant to the Group’s operations. </t>
  </si>
  <si>
    <t xml:space="preserve">(iv) IC Interpretations issued and effective for financial periods beginning on or after 1 January 2010: </t>
  </si>
  <si>
    <t xml:space="preserve">      IC Interpretation 9</t>
  </si>
  <si>
    <t xml:space="preserve">Reassessment of Embedded Derivatives  </t>
  </si>
  <si>
    <t xml:space="preserve">      IC Interpretation 10</t>
  </si>
  <si>
    <t xml:space="preserve">Interim Financial Reporting and Impairment  </t>
  </si>
  <si>
    <t xml:space="preserve">      IC Interpretation 11</t>
  </si>
  <si>
    <t xml:space="preserve">FRS 2: Group and Treasury Share Transactions </t>
  </si>
  <si>
    <t xml:space="preserve">      IC Interpretation 13</t>
  </si>
  <si>
    <t xml:space="preserve">Customer Loyalty Programmes </t>
  </si>
  <si>
    <t xml:space="preserve">      IC Interpretation 14</t>
  </si>
  <si>
    <t>FRS 119: The Limit on a Defined Benefit Asset, Minimum Funding</t>
  </si>
  <si>
    <t xml:space="preserve">                                                           Requirements and their Interaction </t>
  </si>
  <si>
    <t xml:space="preserve">     The above IC Interpretations are not relevant to the Group’s operations except for IC interpretation 10</t>
  </si>
  <si>
    <t xml:space="preserve">     which will become relevant to the Group for the financial year ending 31 December 2010 and the</t>
  </si>
  <si>
    <t xml:space="preserve">     subsequent financial years. IC interpretation 10 prohibits the impairment losses recognised in an interim </t>
  </si>
  <si>
    <t xml:space="preserve">     period on goodwill, investments in equity instruments and financial assets carried at cost to be reversed</t>
  </si>
  <si>
    <t xml:space="preserve">     at a subsequent balance sheet date. This interpretation is expected to have no material impact on the</t>
  </si>
  <si>
    <t xml:space="preserve">     financial statements of the Group upon its initial application.  </t>
  </si>
  <si>
    <t xml:space="preserve">      Amendment to FRS 2</t>
  </si>
  <si>
    <t xml:space="preserve">   Controlled Entity or Associate </t>
  </si>
  <si>
    <t>Total Borrowings</t>
  </si>
  <si>
    <t>As at 30 September 2009, the Proposed Public Issue is pending completion and henceforth there was no utilisation of IPO proceeds.</t>
  </si>
  <si>
    <t>Basic earnings per share (sen)</t>
  </si>
  <si>
    <t>Diluted earnings per share (sen)</t>
  </si>
  <si>
    <t>Long-term borrowings</t>
  </si>
  <si>
    <t>Short-term borrowings:-</t>
  </si>
  <si>
    <t>Long-term borrowings:-</t>
  </si>
  <si>
    <t>Bonus issue</t>
  </si>
  <si>
    <t xml:space="preserve"># - Based on 65,000,000 shares in issue after bonus issue of 1,500,000 and subdivision of shares </t>
  </si>
  <si>
    <t xml:space="preserve">      from RM1 per share to RM0.10 per ordinary shares but before the Proposed Public Issue.</t>
  </si>
  <si>
    <t>Short term borrowings</t>
  </si>
  <si>
    <r>
      <t>The accounting policies and methods of presentation and computation adopted in this interim financial report are consistent with those adopted in the most recent annual financial statements for the FYE</t>
    </r>
    <r>
      <rPr>
        <sz val="9"/>
        <rFont val="Verdana"/>
        <family val="2"/>
      </rPr>
      <t xml:space="preserve"> 31 December 2008.</t>
    </r>
  </si>
  <si>
    <r>
      <t xml:space="preserve">      (i)   960,000 new </t>
    </r>
    <r>
      <rPr>
        <sz val="9"/>
        <rFont val="Verdana"/>
        <family val="2"/>
      </rPr>
      <t>Shares</t>
    </r>
    <r>
      <rPr>
        <sz val="9"/>
        <color indexed="8"/>
        <rFont val="Verdana"/>
        <family val="2"/>
      </rPr>
      <t xml:space="preserve"> available for application by the public;</t>
    </r>
  </si>
  <si>
    <r>
      <t xml:space="preserve">      (iii)  5,941,000 new </t>
    </r>
    <r>
      <rPr>
        <sz val="9"/>
        <rFont val="Verdana"/>
        <family val="2"/>
      </rPr>
      <t>Shares</t>
    </r>
    <r>
      <rPr>
        <sz val="9"/>
        <color indexed="8"/>
        <rFont val="Verdana"/>
        <family val="2"/>
      </rPr>
      <t xml:space="preserve"> by way of private placement to selected investors.</t>
    </r>
  </si>
  <si>
    <r>
      <t xml:space="preserve">(b)  offer for sale of 9,000,000 </t>
    </r>
    <r>
      <rPr>
        <sz val="9"/>
        <rFont val="Verdana"/>
        <family val="2"/>
      </rPr>
      <t>Shares</t>
    </r>
    <r>
      <rPr>
        <sz val="9"/>
        <color indexed="8"/>
        <rFont val="Verdana"/>
        <family val="2"/>
      </rPr>
      <t xml:space="preserve"> at an offer price of RM0.53 per ahare available for application by</t>
    </r>
  </si>
  <si>
    <r>
      <rPr>
        <sz val="9"/>
        <color indexed="8"/>
        <rFont val="Verdana"/>
        <family val="2"/>
      </rPr>
      <t xml:space="preserve">       private placement to </t>
    </r>
    <r>
      <rPr>
        <sz val="9"/>
        <rFont val="Verdana"/>
        <family val="2"/>
      </rPr>
      <t>selected</t>
    </r>
    <r>
      <rPr>
        <sz val="9"/>
        <color indexed="8"/>
        <rFont val="Verdana"/>
        <family val="2"/>
      </rPr>
      <t xml:space="preserve"> investors.</t>
    </r>
  </si>
  <si>
    <t xml:space="preserve">       in the following manner:- </t>
  </si>
  <si>
    <r>
      <t xml:space="preserve">       price of RM0.53 per ordinary share (</t>
    </r>
    <r>
      <rPr>
        <b/>
        <sz val="9"/>
        <color indexed="8"/>
        <rFont val="Verdana"/>
        <family val="2"/>
      </rPr>
      <t>“Proposed Public Issue”</t>
    </r>
    <r>
      <rPr>
        <sz val="9"/>
        <color indexed="8"/>
        <rFont val="Verdana"/>
        <family val="2"/>
      </rPr>
      <t>) which will be allocated and allotted</t>
    </r>
  </si>
  <si>
    <r>
      <t xml:space="preserve">(c)  admission to the official list of the ACE Market of Bursa </t>
    </r>
    <r>
      <rPr>
        <sz val="9"/>
        <rFont val="Verdana"/>
        <family val="2"/>
      </rPr>
      <t>Malaysia</t>
    </r>
    <r>
      <rPr>
        <sz val="9"/>
        <color indexed="8"/>
        <rFont val="Verdana"/>
        <family val="2"/>
      </rPr>
      <t xml:space="preserve"> and listing of and quotation for the</t>
    </r>
  </si>
  <si>
    <r>
      <t xml:space="preserve">      entire enlarged issued and paid-up share capital of RM7,471,000 comprising 74,710,0</t>
    </r>
    <r>
      <rPr>
        <sz val="9"/>
        <rFont val="Verdana"/>
        <family val="2"/>
      </rPr>
      <t>00 Shares</t>
    </r>
  </si>
  <si>
    <r>
      <rPr>
        <sz val="9"/>
        <color indexed="8"/>
        <rFont val="Verdana"/>
        <family val="2"/>
      </rPr>
      <t xml:space="preserve">      on the ACE Market of Bursa </t>
    </r>
    <r>
      <rPr>
        <sz val="9"/>
        <rFont val="Verdana"/>
        <family val="2"/>
      </rPr>
      <t>Malaysia</t>
    </r>
    <r>
      <rPr>
        <sz val="9"/>
        <color indexed="8"/>
        <rFont val="Verdana"/>
        <family val="2"/>
      </rPr>
      <t>.</t>
    </r>
  </si>
  <si>
    <t>The Company did not announce any profit forecast or profit estimate for the FYE 31 December 2009 in any public document and hence this information is not applicable.</t>
  </si>
  <si>
    <r>
      <t>There were no off balance sheet financial instruments as at the date of this quarterly announcement</t>
    </r>
    <r>
      <rPr>
        <b/>
        <sz val="9"/>
        <rFont val="Verdana"/>
        <family val="2"/>
      </rPr>
      <t>.</t>
    </r>
  </si>
  <si>
    <t>All of our Group's outstanding bank borrowings are denominated in RM.</t>
  </si>
  <si>
    <r>
      <t xml:space="preserve">      (ii)  2,809,000 new </t>
    </r>
    <r>
      <rPr>
        <sz val="9"/>
        <rFont val="Verdana"/>
        <family val="2"/>
      </rPr>
      <t>Shares</t>
    </r>
    <r>
      <rPr>
        <sz val="9"/>
        <color indexed="8"/>
        <rFont val="Verdana"/>
        <family val="2"/>
      </rPr>
      <t xml:space="preserve"> available for application by eligible employees and business associates</t>
    </r>
  </si>
  <si>
    <r>
      <t xml:space="preserve">            of </t>
    </r>
    <r>
      <rPr>
        <sz val="9"/>
        <rFont val="Verdana"/>
        <family val="2"/>
      </rPr>
      <t>the</t>
    </r>
    <r>
      <rPr>
        <b/>
        <sz val="9"/>
        <color indexed="10"/>
        <rFont val="Verdana"/>
        <family val="2"/>
      </rPr>
      <t xml:space="preserve"> </t>
    </r>
    <r>
      <rPr>
        <sz val="9"/>
        <color indexed="8"/>
        <rFont val="Verdana"/>
        <family val="2"/>
      </rPr>
      <t xml:space="preserve">Group; and </t>
    </r>
  </si>
  <si>
    <t>The Condensed Consolidated Statements of Changes in Equity should be read in conjunction with KGB's the audited consolidated financial statements of KGB for the financial year ended 31 December 2008 and the accompanying explanatory notes enclosed to the interim financial statements.</t>
  </si>
  <si>
    <t>|&lt;----------- Non Distributable ---------&gt;|</t>
  </si>
  <si>
    <r>
      <t xml:space="preserve">The unaudited financial results of Kelington Group Berhad and its subsidiaries (the </t>
    </r>
    <r>
      <rPr>
        <b/>
        <sz val="9"/>
        <rFont val="Verdana"/>
        <family val="2"/>
      </rPr>
      <t>"Group"</t>
    </r>
    <r>
      <rPr>
        <sz val="9"/>
        <rFont val="Verdana"/>
        <family val="2"/>
      </rPr>
      <t>) for the 9 months period ended 30 September 2009 are as follow:-</t>
    </r>
  </si>
  <si>
    <t>For The 9-Months Period Ended 30 September 2009</t>
  </si>
  <si>
    <r>
      <t>The interim financial statements of the Group are prepared under the historical cost convention. The interim financial statements are unaudited and have been prepared in accordance with the requirements of Financial Reporting Standards (</t>
    </r>
    <r>
      <rPr>
        <b/>
        <sz val="9"/>
        <rFont val="Verdana"/>
        <family val="2"/>
      </rPr>
      <t>"FRS"</t>
    </r>
    <r>
      <rPr>
        <sz val="9"/>
        <rFont val="Verdana"/>
        <family val="2"/>
      </rPr>
      <t>) 134 : Interim Financial Reporting and in accordance to the requirements of paragraph 9.22 and Appendix 9B of the ACE Market Listing Requirements of Bursa Malaysia Securities Berhad (</t>
    </r>
    <r>
      <rPr>
        <b/>
        <sz val="9"/>
        <rFont val="Verdana"/>
        <family val="2"/>
      </rPr>
      <t>"Bursa Malaysia"</t>
    </r>
    <r>
      <rPr>
        <sz val="9"/>
        <rFont val="Verdana"/>
        <family val="2"/>
      </rPr>
      <t>).</t>
    </r>
  </si>
  <si>
    <r>
      <t>The interim financial statements should be read in conjunction with KGB's audited consolidated financial statements for the financial year ended (</t>
    </r>
    <r>
      <rPr>
        <b/>
        <sz val="9"/>
        <rFont val="Verdana"/>
        <family val="2"/>
      </rPr>
      <t>"FYE"</t>
    </r>
    <r>
      <rPr>
        <sz val="9"/>
        <rFont val="Verdana"/>
        <family val="2"/>
      </rPr>
      <t>) 31 December 2008. These explanatory notes attached to the interim financial statements provide an explanation of events and transactions that are significant to an understanding of the changes in the financial position and performance of the Group since the financial year ended 31 December 2008.</t>
    </r>
  </si>
  <si>
    <r>
      <t>In conjunction with and as an integral part of the listing of KGB on the ACE Market of Bursa Malaysia, the Company is under</t>
    </r>
    <r>
      <rPr>
        <sz val="9"/>
        <rFont val="Verdana"/>
        <family val="2"/>
      </rPr>
      <t>taking the following transactions:-</t>
    </r>
  </si>
  <si>
    <r>
      <t> (a)  proposed public issue of 9,710,000 new ordinary shares of RM0</t>
    </r>
    <r>
      <rPr>
        <sz val="9"/>
        <rFont val="Verdana"/>
        <family val="2"/>
      </rPr>
      <t>.10 each (</t>
    </r>
    <r>
      <rPr>
        <b/>
        <sz val="9"/>
        <rFont val="Verdana"/>
        <family val="2"/>
      </rPr>
      <t>"Shares"</t>
    </r>
    <r>
      <rPr>
        <sz val="9"/>
        <rFont val="Verdana"/>
        <family val="2"/>
      </rPr>
      <t xml:space="preserve">) at </t>
    </r>
    <r>
      <rPr>
        <sz val="9"/>
        <color indexed="8"/>
        <rFont val="Verdana"/>
        <family val="2"/>
      </rPr>
      <t xml:space="preserve">an indicative issue </t>
    </r>
  </si>
  <si>
    <t>In conjunction with the IPO and pursuant to the Company's Prospectus dated 30 October 2009, the Company carried out the Proposed Public Issue and the entire issued and paid-up share capital of the Company comprising 74,710,000 Shares is targetted to be listed on the ACE Market of Bursa Malaysia on 25 November 2009.</t>
  </si>
  <si>
    <t xml:space="preserve"># - Based on 65,000,000 Shares in issue after bonus issue of 1,500,000 and subdivision of shares </t>
  </si>
  <si>
    <r>
      <t>During the current quarter under review, the Group has recorded a profit before taxation (</t>
    </r>
    <r>
      <rPr>
        <b/>
        <sz val="9"/>
        <color indexed="8"/>
        <rFont val="Verdana"/>
        <family val="2"/>
      </rPr>
      <t>"PBT"</t>
    </r>
    <r>
      <rPr>
        <sz val="9"/>
        <color indexed="8"/>
        <rFont val="Verdana"/>
        <family val="2"/>
      </rPr>
      <t xml:space="preserve">) of RM4.0 million on the back of revenue of RM19.0 million. The revenue was higher as compared to previous corresponding quarter in 2008 mainly due to the increase in number of contracts secured by Malaysia operations and revenue contribution from Singapore operations. </t>
    </r>
  </si>
  <si>
    <r>
      <t>The higher PBT margin as compared to previous corresponding quarter in 2008 is mainly driven</t>
    </r>
    <r>
      <rPr>
        <sz val="9"/>
        <color indexed="56"/>
        <rFont val="Verdana"/>
        <family val="2"/>
      </rPr>
      <t xml:space="preserve"> </t>
    </r>
    <r>
      <rPr>
        <sz val="9"/>
        <color indexed="8"/>
        <rFont val="Verdana"/>
        <family val="2"/>
      </rPr>
      <t xml:space="preserve">by projects with higher margins. </t>
    </r>
  </si>
  <si>
    <t>The Group recorded a PBT of RM4.0 million for the current quarter ended 30 September 2009 as compared to RM2.8 million in the preceding quarter ended 30 June 2009 mainly driven by slightly higher revenue and projects with higher margins.</t>
  </si>
  <si>
    <t>(i) On 11 September 2009, the Company increased its issued and paid-up capital from RM5,000,000 to RM6,500,000 by way of a bonus issue of 1,500,000 new ordinary shares of RM1 each in the ratio of 3 bonus shares for every 10 existing ordinary shares held. The bonus shares were issued by capitalisation of RM599,000 and RM901,000 from the share premium and retained profit accounts respectively. All the new shares issued rank pari passu in all respect with the existing shares of the Company; and</t>
  </si>
  <si>
    <t>(ii) On 11 September 2009, the Company subdivided the par value of the ordinary shares of the Company from RM1 per ordinary share to RM0.10 per ordinary share.</t>
  </si>
  <si>
    <r>
      <t>Barring any unforeseen adverse change in global economic climate and market conditions, the Board of D</t>
    </r>
    <r>
      <rPr>
        <sz val="9"/>
        <rFont val="Verdana"/>
        <family val="2"/>
      </rPr>
      <t xml:space="preserve">irectors of KGB is optimistic about the future prospects of the Group after taking into account the recovering outlook of the Semiconductor industry, particularly Wafer Fabrication, FPD and the solar industries, the Group’s competitive advantages and the Group’s commitment to implement their future plans and strategies. </t>
    </r>
  </si>
  <si>
    <t xml:space="preserve">For the 9 month period ended 30 September 2009, the Group continued to maintain a relatively stable revenue of RM44.7 million as compared to RM44.0 million in the preceding year despite the lower revenue contibution from China and Taiwan operations arising from the then weaker semiconductor sector there. The PBT margin is higher for the year to date in 2009 as compared to the preceding year to date 2008 mainly due to projects with higher margins. </t>
  </si>
  <si>
    <t>The increased in administrative expenses from RM2.6million to RM3.8million is mainly due to the Group's 9 months bonus provision of RM0.8million for the 9 month period ended 30 September 2009.</t>
  </si>
  <si>
    <t>Revenue on contracts is recognised on the percentage of completion method unless the outcome of the contract cannot be reliably determined, in which case revenue on contracts is only recognised to the extent of contract costs incurred that are recoverable. Foreseeable losses, if any, are provided for in full as and when it can be reasonably ascertained that the contract will result in a loss. The stage of completion is determined based on the proportion that the contract costs incurred for work performed to date bear to the estimated total contract costs.</t>
  </si>
  <si>
    <r>
      <t>The company is undertaking Initial Public Offering (</t>
    </r>
    <r>
      <rPr>
        <b/>
        <sz val="9"/>
        <rFont val="Verdana"/>
        <family val="2"/>
      </rPr>
      <t>"IPO"</t>
    </r>
    <r>
      <rPr>
        <sz val="9"/>
        <rFont val="Verdana"/>
        <family val="2"/>
      </rPr>
      <t xml:space="preserve">) exercise. In conjunction with the </t>
    </r>
    <r>
      <rPr>
        <sz val="9"/>
        <color indexed="8"/>
        <rFont val="Verdana"/>
        <family val="2"/>
      </rPr>
      <t>IPO</t>
    </r>
    <r>
      <rPr>
        <sz val="9"/>
        <rFont val="Verdana"/>
        <family val="2"/>
      </rPr>
      <t xml:space="preserve"> and pursuant to the Company's Prospectus dated 30 October 2009, the Company carried out the Proposed Public Issue and the entire issued and paid-up share capital of the Company comprising 74,710,000 Shares is targetted to be listed on the ACE Market of Bursa Malaysia on 25 November 2009.</t>
    </r>
  </si>
</sst>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_);_(* \(#,##0\);_(* &quot;-&quot;??_);_(@_)"/>
    <numFmt numFmtId="185" formatCode="_(* #,##0.0_);_(* \(#,##0.0\);_(* &quot;-&quot;??_);_(@_)"/>
    <numFmt numFmtId="186" formatCode="0.0%"/>
    <numFmt numFmtId="187" formatCode="&quot;Yes&quot;;&quot;Yes&quot;;&quot;No&quot;"/>
    <numFmt numFmtId="188" formatCode="&quot;True&quot;;&quot;True&quot;;&quot;False&quot;"/>
    <numFmt numFmtId="189" formatCode="&quot;On&quot;;&quot;On&quot;;&quot;Off&quot;"/>
    <numFmt numFmtId="190" formatCode="[$€-2]\ #,##0.00_);[Red]\([$€-2]\ #,##0.00\)"/>
    <numFmt numFmtId="191" formatCode="[$-409]dddd\,\ mmmm\ dd\,\ yyyy"/>
    <numFmt numFmtId="192" formatCode="_(* #,##0.000_);_(* \(#,##0.000\);_(* &quot;-&quot;??_);_(@_)"/>
    <numFmt numFmtId="193" formatCode="&quot;$&quot;#,##0;\-&quot;$&quot;#,##0"/>
    <numFmt numFmtId="194" formatCode="&quot;$&quot;#,##0;[Red]\-&quot;$&quot;#,##0"/>
    <numFmt numFmtId="195" formatCode="&quot;$&quot;#,##0.00;\-&quot;$&quot;#,##0.00"/>
    <numFmt numFmtId="196" formatCode="&quot;$&quot;#,##0.00;[Red]\-&quot;$&quot;#,##0.00"/>
    <numFmt numFmtId="197" formatCode="_-&quot;$&quot;* #,##0_-;\-&quot;$&quot;* #,##0_-;_-&quot;$&quot;* &quot;-&quot;_-;_-@_-"/>
    <numFmt numFmtId="198" formatCode="_-&quot;$&quot;* #,##0.00_-;\-&quot;$&quot;* #,##0.00_-;_-&quot;$&quot;* &quot;-&quot;??_-;_-@_-"/>
    <numFmt numFmtId="199" formatCode="&quot;US$&quot;#,##0_);\(&quot;US$&quot;#,##0\)"/>
    <numFmt numFmtId="200" formatCode="&quot;US$&quot;#,##0_);[Red]\(&quot;US$&quot;#,##0\)"/>
    <numFmt numFmtId="201" formatCode="&quot;US$&quot;#,##0.00_);\(&quot;US$&quot;#,##0.00\)"/>
    <numFmt numFmtId="202" formatCode="&quot;US$&quot;#,##0.00_);[Red]\(&quot;US$&quot;#,##0.00\)"/>
    <numFmt numFmtId="203" formatCode="&quot;HK$&quot;#,##0_);\(&quot;HK$&quot;#,##0\)"/>
    <numFmt numFmtId="204" formatCode="&quot;HK$&quot;#,##0_);[Red]\(&quot;HK$&quot;#,##0\)"/>
    <numFmt numFmtId="205" formatCode="&quot;HK$&quot;#,##0.00_);\(&quot;HK$&quot;#,##0.00\)"/>
    <numFmt numFmtId="206" formatCode="&quot;HK$&quot;#,##0.00_);[Red]\(&quot;HK$&quot;#,##0.00\)"/>
    <numFmt numFmtId="207" formatCode="_(&quot;HK$&quot;* #,##0_);_(&quot;HK$&quot;* \(#,##0\);_(&quot;HK$&quot;* &quot;-&quot;_);_(@_)"/>
    <numFmt numFmtId="208" formatCode="_(&quot;HK$&quot;* #,##0.00_);_(&quot;HK$&quot;* \(#,##0.00\);_(&quot;HK$&quot;* &quot;-&quot;??_);_(@_)"/>
    <numFmt numFmtId="209" formatCode="0.0"/>
    <numFmt numFmtId="210" formatCode="_-* #,##0.0_-;\-* #,##0.0_-;_-* &quot;-&quot;?_-;_-@_-"/>
    <numFmt numFmtId="211" formatCode="_(* #,##0.0_);_(* \(#,##0.0\);_(* &quot;-&quot;?_);_(@_)"/>
    <numFmt numFmtId="212" formatCode="_(* #,##0_);_(* \(#,##0\);_(* &quot;-&quot;?_);_(@_)"/>
    <numFmt numFmtId="213" formatCode="_(* #,##0.0000_);_(* \(#,##0.0000\);_(* &quot;-&quot;??_);_(@_)"/>
    <numFmt numFmtId="214" formatCode="_(* #,##0.00000_);_(* \(#,##0.00000\);_(* &quot;-&quot;??_);_(@_)"/>
    <numFmt numFmtId="215" formatCode="[$-409]d\-mmm\-yy;@"/>
    <numFmt numFmtId="216" formatCode="_-* #,##0.0_-;\-* #,##0.0_-;_-* &quot;-&quot;??_-;_-@_-"/>
    <numFmt numFmtId="217" formatCode="_-* #,##0_-;\-* #,##0_-;_-* &quot;-&quot;??_-;_-@_-"/>
    <numFmt numFmtId="218" formatCode="[$-809]dd\ mmmm\ yyyy"/>
    <numFmt numFmtId="219" formatCode="dd/mm/yy;@"/>
    <numFmt numFmtId="220" formatCode="dd/mm/yyyy;@"/>
  </numFmts>
  <fonts count="39">
    <font>
      <sz val="10"/>
      <name val="Courier New"/>
      <family val="0"/>
    </font>
    <font>
      <sz val="8"/>
      <name val="Courier New"/>
      <family val="3"/>
    </font>
    <font>
      <b/>
      <sz val="9"/>
      <name val="Verdana"/>
      <family val="2"/>
    </font>
    <font>
      <sz val="9"/>
      <name val="Verdana"/>
      <family val="2"/>
    </font>
    <font>
      <u val="single"/>
      <sz val="9"/>
      <color indexed="12"/>
      <name val="Courier New"/>
      <family val="3"/>
    </font>
    <font>
      <u val="single"/>
      <sz val="9"/>
      <color indexed="36"/>
      <name val="Courier New"/>
      <family val="3"/>
    </font>
    <font>
      <b/>
      <i/>
      <sz val="9"/>
      <name val="Verdana"/>
      <family val="2"/>
    </font>
    <font>
      <i/>
      <sz val="9"/>
      <name val="Verdana"/>
      <family val="2"/>
    </font>
    <font>
      <b/>
      <sz val="8"/>
      <name val="Verdana"/>
      <family val="2"/>
    </font>
    <font>
      <b/>
      <sz val="7"/>
      <name val="Verdana"/>
      <family val="2"/>
    </font>
    <font>
      <sz val="9"/>
      <color indexed="8"/>
      <name val="Verdana"/>
      <family val="2"/>
    </font>
    <font>
      <b/>
      <i/>
      <sz val="9"/>
      <color indexed="8"/>
      <name val="Verdana"/>
      <family val="2"/>
    </font>
    <font>
      <vertAlign val="subscript"/>
      <sz val="9"/>
      <color indexed="8"/>
      <name val="Verdana"/>
      <family val="2"/>
    </font>
    <font>
      <b/>
      <sz val="9"/>
      <color indexed="10"/>
      <name val="Verdana"/>
      <family val="2"/>
    </font>
    <font>
      <sz val="9"/>
      <color indexed="10"/>
      <name val="Verdana"/>
      <family val="2"/>
    </font>
    <font>
      <b/>
      <sz val="9"/>
      <color indexed="8"/>
      <name val="Verdana"/>
      <family val="2"/>
    </font>
    <font>
      <sz val="9"/>
      <color indexed="56"/>
      <name val="Verdana"/>
      <family val="2"/>
    </font>
    <font>
      <sz val="9"/>
      <color indexed="17"/>
      <name val="Verdana"/>
      <family val="2"/>
    </font>
    <font>
      <u val="single"/>
      <strike/>
      <sz val="9"/>
      <color indexed="10"/>
      <name val="Verdana"/>
      <family val="2"/>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56"/>
      <name val="Times New Roman"/>
      <family val="1"/>
    </font>
    <font>
      <sz val="11"/>
      <color indexed="56"/>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5"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0" fillId="0" borderId="0">
      <alignment/>
      <protection/>
    </xf>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96">
    <xf numFmtId="0" fontId="0" fillId="0" borderId="0" xfId="0" applyAlignment="1">
      <alignment/>
    </xf>
    <xf numFmtId="0" fontId="2" fillId="0" borderId="0" xfId="0" applyFont="1" applyAlignment="1">
      <alignment horizontal="center"/>
    </xf>
    <xf numFmtId="0" fontId="3" fillId="0" borderId="0" xfId="0" applyFont="1" applyAlignment="1">
      <alignment/>
    </xf>
    <xf numFmtId="184" fontId="3" fillId="0" borderId="0" xfId="42" applyNumberFormat="1" applyFont="1" applyAlignment="1">
      <alignment/>
    </xf>
    <xf numFmtId="184" fontId="2" fillId="0" borderId="0" xfId="42" applyNumberFormat="1" applyFont="1" applyAlignment="1">
      <alignment horizontal="center"/>
    </xf>
    <xf numFmtId="184" fontId="3" fillId="0" borderId="10" xfId="42" applyNumberFormat="1" applyFont="1" applyBorder="1" applyAlignment="1">
      <alignment/>
    </xf>
    <xf numFmtId="184" fontId="3" fillId="0" borderId="11" xfId="42" applyNumberFormat="1" applyFont="1" applyBorder="1" applyAlignment="1">
      <alignment/>
    </xf>
    <xf numFmtId="0" fontId="2" fillId="0" borderId="0" xfId="0" applyFont="1" applyAlignment="1">
      <alignment horizontal="justify" vertical="center"/>
    </xf>
    <xf numFmtId="184" fontId="3" fillId="0" borderId="12" xfId="42" applyNumberFormat="1" applyFont="1" applyBorder="1" applyAlignment="1">
      <alignment/>
    </xf>
    <xf numFmtId="184" fontId="3" fillId="0" borderId="0" xfId="42" applyNumberFormat="1" applyFont="1" applyBorder="1" applyAlignment="1">
      <alignment/>
    </xf>
    <xf numFmtId="0" fontId="2" fillId="0" borderId="0" xfId="0" applyFont="1" applyAlignment="1">
      <alignment/>
    </xf>
    <xf numFmtId="0" fontId="3" fillId="0" borderId="0" xfId="0" applyFont="1" applyAlignment="1">
      <alignment horizontal="center"/>
    </xf>
    <xf numFmtId="14" fontId="2" fillId="0" borderId="0" xfId="0" applyNumberFormat="1" applyFont="1" applyAlignment="1">
      <alignment horizontal="center"/>
    </xf>
    <xf numFmtId="0" fontId="2" fillId="0" borderId="0" xfId="0" applyFont="1" applyAlignment="1">
      <alignment/>
    </xf>
    <xf numFmtId="184" fontId="3" fillId="0" borderId="13" xfId="42" applyNumberFormat="1" applyFont="1" applyBorder="1" applyAlignment="1">
      <alignment/>
    </xf>
    <xf numFmtId="0" fontId="3" fillId="0" borderId="0" xfId="0" applyFont="1" applyBorder="1" applyAlignment="1">
      <alignment/>
    </xf>
    <xf numFmtId="0" fontId="3" fillId="0" borderId="0" xfId="0" applyFont="1" applyAlignment="1">
      <alignment horizontal="left" indent="1"/>
    </xf>
    <xf numFmtId="184" fontId="2" fillId="0" borderId="0" xfId="42" applyNumberFormat="1" applyFont="1" applyAlignment="1">
      <alignment/>
    </xf>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Alignment="1">
      <alignment horizontal="center" wrapText="1"/>
    </xf>
    <xf numFmtId="184" fontId="3" fillId="0" borderId="14" xfId="42" applyNumberFormat="1" applyFont="1" applyBorder="1" applyAlignment="1">
      <alignment/>
    </xf>
    <xf numFmtId="184" fontId="3" fillId="0" borderId="15" xfId="42" applyNumberFormat="1" applyFont="1" applyBorder="1" applyAlignment="1">
      <alignment/>
    </xf>
    <xf numFmtId="184" fontId="3" fillId="0" borderId="16" xfId="0" applyNumberFormat="1" applyFont="1" applyBorder="1" applyAlignment="1">
      <alignment/>
    </xf>
    <xf numFmtId="0" fontId="3" fillId="0" borderId="17" xfId="0" applyFont="1" applyBorder="1" applyAlignment="1">
      <alignment/>
    </xf>
    <xf numFmtId="184" fontId="3" fillId="0" borderId="0" xfId="0" applyNumberFormat="1" applyFont="1" applyAlignment="1">
      <alignment/>
    </xf>
    <xf numFmtId="0" fontId="3" fillId="0" borderId="0" xfId="0" applyFont="1" applyFill="1" applyAlignment="1">
      <alignment/>
    </xf>
    <xf numFmtId="184" fontId="3" fillId="0" borderId="0" xfId="42" applyNumberFormat="1" applyFont="1" applyFill="1" applyAlignment="1">
      <alignment/>
    </xf>
    <xf numFmtId="184" fontId="3" fillId="0" borderId="18" xfId="42" applyNumberFormat="1" applyFont="1" applyFill="1" applyBorder="1" applyAlignment="1">
      <alignment horizontal="center"/>
    </xf>
    <xf numFmtId="43" fontId="3" fillId="0" borderId="18" xfId="42" applyFont="1" applyFill="1" applyBorder="1" applyAlignment="1">
      <alignment horizontal="center"/>
    </xf>
    <xf numFmtId="14" fontId="2" fillId="0" borderId="0" xfId="0" applyNumberFormat="1" applyFont="1" applyAlignment="1" quotePrefix="1">
      <alignment horizontal="center"/>
    </xf>
    <xf numFmtId="184" fontId="2" fillId="0" borderId="0" xfId="42" applyNumberFormat="1" applyFont="1" applyAlignment="1" quotePrefix="1">
      <alignment horizontal="center"/>
    </xf>
    <xf numFmtId="184" fontId="3" fillId="0" borderId="0" xfId="42" applyNumberFormat="1" applyFont="1" applyBorder="1" applyAlignment="1">
      <alignment horizontal="center"/>
    </xf>
    <xf numFmtId="43" fontId="3" fillId="0" borderId="0" xfId="42" applyFont="1" applyBorder="1" applyAlignment="1" quotePrefix="1">
      <alignment horizontal="center"/>
    </xf>
    <xf numFmtId="0" fontId="2" fillId="0" borderId="0" xfId="0" applyFont="1" applyAlignment="1">
      <alignment vertical="center" wrapText="1"/>
    </xf>
    <xf numFmtId="213" fontId="3" fillId="0" borderId="0" xfId="42" applyNumberFormat="1" applyFont="1" applyAlignment="1">
      <alignment/>
    </xf>
    <xf numFmtId="184" fontId="3" fillId="0" borderId="0" xfId="42" applyNumberFormat="1" applyFont="1" applyAlignment="1" quotePrefix="1">
      <alignment/>
    </xf>
    <xf numFmtId="184" fontId="3" fillId="0" borderId="19" xfId="42" applyNumberFormat="1" applyFont="1" applyBorder="1" applyAlignment="1">
      <alignment/>
    </xf>
    <xf numFmtId="184" fontId="3" fillId="0" borderId="20" xfId="0" applyNumberFormat="1" applyFont="1" applyBorder="1" applyAlignment="1">
      <alignment/>
    </xf>
    <xf numFmtId="184" fontId="3" fillId="0" borderId="17" xfId="0" applyNumberFormat="1" applyFont="1" applyBorder="1" applyAlignment="1">
      <alignment/>
    </xf>
    <xf numFmtId="184" fontId="2" fillId="0" borderId="11" xfId="42" applyNumberFormat="1" applyFont="1" applyBorder="1" applyAlignment="1">
      <alignment/>
    </xf>
    <xf numFmtId="184" fontId="2" fillId="0" borderId="0" xfId="42" applyNumberFormat="1" applyFont="1" applyBorder="1" applyAlignment="1">
      <alignment/>
    </xf>
    <xf numFmtId="184" fontId="2" fillId="0" borderId="16" xfId="42" applyNumberFormat="1" applyFont="1" applyBorder="1" applyAlignment="1">
      <alignment/>
    </xf>
    <xf numFmtId="184" fontId="2" fillId="0" borderId="20" xfId="42" applyNumberFormat="1" applyFont="1" applyBorder="1" applyAlignment="1">
      <alignment/>
    </xf>
    <xf numFmtId="184" fontId="2" fillId="0" borderId="17" xfId="42" applyNumberFormat="1" applyFont="1" applyBorder="1" applyAlignment="1">
      <alignment/>
    </xf>
    <xf numFmtId="184" fontId="3" fillId="0" borderId="0" xfId="0" applyNumberFormat="1" applyFont="1" applyBorder="1" applyAlignment="1">
      <alignment/>
    </xf>
    <xf numFmtId="0" fontId="3" fillId="0" borderId="0" xfId="0" applyFont="1" applyFill="1" applyAlignment="1">
      <alignment horizontal="center"/>
    </xf>
    <xf numFmtId="184" fontId="2" fillId="0" borderId="0" xfId="44" applyNumberFormat="1" applyFont="1" applyAlignment="1">
      <alignment horizontal="center"/>
    </xf>
    <xf numFmtId="184" fontId="2" fillId="0" borderId="0" xfId="44" applyNumberFormat="1" applyFont="1" applyAlignment="1" quotePrefix="1">
      <alignment horizontal="center"/>
    </xf>
    <xf numFmtId="184" fontId="3" fillId="0" borderId="0" xfId="44" applyNumberFormat="1" applyFont="1" applyAlignment="1">
      <alignment horizontal="center"/>
    </xf>
    <xf numFmtId="184" fontId="3" fillId="0" borderId="0" xfId="44" applyNumberFormat="1" applyFont="1" applyAlignment="1">
      <alignment horizontal="right"/>
    </xf>
    <xf numFmtId="184" fontId="3" fillId="0" borderId="10" xfId="44" applyNumberFormat="1" applyFont="1" applyBorder="1" applyAlignment="1">
      <alignment horizontal="center"/>
    </xf>
    <xf numFmtId="184" fontId="3" fillId="0" borderId="12" xfId="44" applyNumberFormat="1" applyFont="1" applyBorder="1" applyAlignment="1">
      <alignment horizontal="center"/>
    </xf>
    <xf numFmtId="184" fontId="3" fillId="0" borderId="15" xfId="44" applyNumberFormat="1" applyFont="1" applyBorder="1" applyAlignment="1">
      <alignment horizontal="center"/>
    </xf>
    <xf numFmtId="184" fontId="3" fillId="0" borderId="18" xfId="44" applyNumberFormat="1" applyFont="1" applyBorder="1" applyAlignment="1">
      <alignment horizontal="center"/>
    </xf>
    <xf numFmtId="184" fontId="3" fillId="0" borderId="0" xfId="44" applyNumberFormat="1" applyFont="1" applyAlignment="1">
      <alignment/>
    </xf>
    <xf numFmtId="184" fontId="3" fillId="0" borderId="11" xfId="44" applyNumberFormat="1" applyFont="1" applyBorder="1" applyAlignment="1">
      <alignment/>
    </xf>
    <xf numFmtId="184" fontId="0" fillId="0" borderId="0" xfId="44" applyNumberFormat="1" applyFont="1" applyAlignment="1">
      <alignment/>
    </xf>
    <xf numFmtId="184" fontId="0" fillId="0" borderId="0" xfId="44" applyNumberFormat="1" applyFont="1" applyBorder="1" applyAlignment="1">
      <alignment/>
    </xf>
    <xf numFmtId="184" fontId="3" fillId="0" borderId="0" xfId="44" applyNumberFormat="1" applyFont="1" applyFill="1" applyAlignment="1">
      <alignment horizontal="center"/>
    </xf>
    <xf numFmtId="184" fontId="3" fillId="0" borderId="18" xfId="42" applyNumberFormat="1" applyFont="1" applyFill="1" applyBorder="1" applyAlignment="1">
      <alignment/>
    </xf>
    <xf numFmtId="0" fontId="2" fillId="0" borderId="0" xfId="59" applyFont="1">
      <alignment/>
      <protection/>
    </xf>
    <xf numFmtId="0" fontId="3" fillId="0" borderId="0" xfId="59" applyFont="1">
      <alignment/>
      <protection/>
    </xf>
    <xf numFmtId="0" fontId="2" fillId="0" borderId="0" xfId="59" applyFont="1" quotePrefix="1">
      <alignment/>
      <protection/>
    </xf>
    <xf numFmtId="0" fontId="3" fillId="0" borderId="0" xfId="59" applyFont="1" applyAlignment="1">
      <alignment horizontal="justify" vertical="center" wrapText="1"/>
      <protection/>
    </xf>
    <xf numFmtId="0" fontId="3" fillId="0" borderId="0" xfId="59" applyFont="1" applyAlignment="1">
      <alignment vertical="center" wrapText="1"/>
      <protection/>
    </xf>
    <xf numFmtId="0" fontId="3" fillId="0" borderId="0" xfId="59" applyFont="1" applyAlignment="1">
      <alignment horizontal="left" vertical="center" wrapText="1"/>
      <protection/>
    </xf>
    <xf numFmtId="0" fontId="2" fillId="0" borderId="0" xfId="59" applyFont="1" applyFill="1" quotePrefix="1">
      <alignment/>
      <protection/>
    </xf>
    <xf numFmtId="0" fontId="2" fillId="0" borderId="0" xfId="59" applyFont="1" applyFill="1">
      <alignment/>
      <protection/>
    </xf>
    <xf numFmtId="0" fontId="3" fillId="0" borderId="0" xfId="59" applyFont="1" applyFill="1">
      <alignment/>
      <protection/>
    </xf>
    <xf numFmtId="0" fontId="13" fillId="0" borderId="0" xfId="59" applyFont="1" applyFill="1">
      <alignment/>
      <protection/>
    </xf>
    <xf numFmtId="0" fontId="3" fillId="0" borderId="0" xfId="59" applyFont="1" applyFill="1" applyAlignment="1">
      <alignment horizontal="left" wrapText="1"/>
      <protection/>
    </xf>
    <xf numFmtId="0" fontId="3" fillId="0" borderId="0" xfId="59" applyFont="1" applyFill="1" applyBorder="1">
      <alignment/>
      <protection/>
    </xf>
    <xf numFmtId="0" fontId="3" fillId="0" borderId="0" xfId="59" applyFont="1" applyFill="1" applyBorder="1" applyAlignment="1">
      <alignment horizontal="center"/>
      <protection/>
    </xf>
    <xf numFmtId="0" fontId="2" fillId="0" borderId="0" xfId="59" applyFont="1" applyFill="1" applyBorder="1" applyAlignment="1">
      <alignment horizontal="center"/>
      <protection/>
    </xf>
    <xf numFmtId="0" fontId="3" fillId="0" borderId="0" xfId="59" applyFont="1" applyFill="1" quotePrefix="1">
      <alignment/>
      <protection/>
    </xf>
    <xf numFmtId="184" fontId="3" fillId="0" borderId="18" xfId="45" applyNumberFormat="1" applyFont="1" applyFill="1" applyBorder="1" applyAlignment="1">
      <alignment/>
    </xf>
    <xf numFmtId="184" fontId="2" fillId="0" borderId="18" xfId="45" applyNumberFormat="1" applyFont="1" applyFill="1" applyBorder="1" applyAlignment="1">
      <alignment horizontal="center"/>
    </xf>
    <xf numFmtId="184" fontId="2" fillId="0" borderId="0" xfId="45" applyNumberFormat="1" applyFont="1" applyFill="1" applyAlignment="1">
      <alignment horizontal="center"/>
    </xf>
    <xf numFmtId="184" fontId="3" fillId="0" borderId="0" xfId="59" applyNumberFormat="1" applyFont="1" applyFill="1">
      <alignment/>
      <protection/>
    </xf>
    <xf numFmtId="184" fontId="3" fillId="0" borderId="0" xfId="45" applyNumberFormat="1" applyFont="1" applyFill="1" applyAlignment="1">
      <alignment/>
    </xf>
    <xf numFmtId="184" fontId="3" fillId="0" borderId="10" xfId="45" applyNumberFormat="1" applyFont="1" applyFill="1" applyBorder="1" applyAlignment="1">
      <alignment/>
    </xf>
    <xf numFmtId="184" fontId="3" fillId="0" borderId="10" xfId="45" applyNumberFormat="1" applyFont="1" applyFill="1" applyBorder="1" applyAlignment="1">
      <alignment horizontal="center"/>
    </xf>
    <xf numFmtId="184" fontId="2" fillId="0" borderId="10" xfId="45" applyNumberFormat="1" applyFont="1" applyFill="1" applyBorder="1" applyAlignment="1">
      <alignment horizontal="center"/>
    </xf>
    <xf numFmtId="0" fontId="2" fillId="0" borderId="0" xfId="59" applyFont="1" applyFill="1" applyAlignment="1">
      <alignment horizontal="center"/>
      <protection/>
    </xf>
    <xf numFmtId="184" fontId="2" fillId="0" borderId="11" xfId="45" applyNumberFormat="1" applyFont="1" applyFill="1" applyBorder="1" applyAlignment="1">
      <alignment horizontal="center"/>
    </xf>
    <xf numFmtId="184" fontId="3" fillId="0" borderId="0" xfId="45" applyNumberFormat="1" applyFont="1" applyFill="1" applyBorder="1" applyAlignment="1">
      <alignment/>
    </xf>
    <xf numFmtId="0" fontId="7" fillId="0" borderId="0" xfId="59" applyFont="1" applyFill="1">
      <alignment/>
      <protection/>
    </xf>
    <xf numFmtId="184" fontId="2" fillId="0" borderId="0" xfId="45" applyNumberFormat="1" applyFont="1" applyFill="1" applyBorder="1" applyAlignment="1">
      <alignment horizontal="center"/>
    </xf>
    <xf numFmtId="184" fontId="3" fillId="0" borderId="0" xfId="45" applyNumberFormat="1" applyFont="1" applyAlignment="1">
      <alignment/>
    </xf>
    <xf numFmtId="0" fontId="3" fillId="0" borderId="0" xfId="59" applyFont="1" applyAlignment="1">
      <alignment horizontal="left" wrapText="1"/>
      <protection/>
    </xf>
    <xf numFmtId="0" fontId="3" fillId="0" borderId="0" xfId="59" applyFont="1" quotePrefix="1">
      <alignment/>
      <protection/>
    </xf>
    <xf numFmtId="0" fontId="0" fillId="0" borderId="0" xfId="59">
      <alignment/>
      <protection/>
    </xf>
    <xf numFmtId="0" fontId="3" fillId="0" borderId="0" xfId="59" applyFont="1" applyFill="1" applyAlignment="1">
      <alignment horizontal="justify" vertical="center" wrapText="1"/>
      <protection/>
    </xf>
    <xf numFmtId="0" fontId="3" fillId="0" borderId="0" xfId="59" applyFont="1" applyFill="1" applyAlignment="1">
      <alignment vertical="center" wrapText="1"/>
      <protection/>
    </xf>
    <xf numFmtId="0" fontId="7" fillId="0" borderId="0" xfId="59" applyFont="1" applyFill="1" applyAlignment="1">
      <alignment horizontal="justify" vertical="center" wrapText="1"/>
      <protection/>
    </xf>
    <xf numFmtId="43" fontId="3" fillId="0" borderId="0" xfId="59" applyNumberFormat="1" applyFont="1" applyFill="1" applyBorder="1" applyAlignment="1">
      <alignment horizontal="center"/>
      <protection/>
    </xf>
    <xf numFmtId="0" fontId="3" fillId="0" borderId="0" xfId="59" applyFont="1" applyFill="1" applyAlignment="1">
      <alignment wrapText="1"/>
      <protection/>
    </xf>
    <xf numFmtId="0" fontId="2" fillId="0" borderId="0" xfId="59" applyFont="1" applyFill="1" applyAlignment="1">
      <alignment horizontal="left"/>
      <protection/>
    </xf>
    <xf numFmtId="0" fontId="2" fillId="0" borderId="0" xfId="59" applyFont="1" applyFill="1" applyAlignment="1" quotePrefix="1">
      <alignment horizontal="left"/>
      <protection/>
    </xf>
    <xf numFmtId="0" fontId="3" fillId="0" borderId="0" xfId="59" applyFont="1" applyFill="1" applyAlignment="1">
      <alignment horizontal="center"/>
      <protection/>
    </xf>
    <xf numFmtId="0" fontId="0" fillId="0" borderId="0" xfId="59" applyFill="1">
      <alignment/>
      <protection/>
    </xf>
    <xf numFmtId="0" fontId="3" fillId="0" borderId="0" xfId="59" applyFont="1" applyFill="1" applyAlignment="1">
      <alignment horizontal="justify" vertical="top" wrapText="1"/>
      <protection/>
    </xf>
    <xf numFmtId="0" fontId="6" fillId="0" borderId="0" xfId="59" applyFont="1" applyFill="1" applyAlignment="1" quotePrefix="1">
      <alignment horizontal="left"/>
      <protection/>
    </xf>
    <xf numFmtId="0" fontId="7" fillId="0" borderId="0" xfId="59" applyFont="1" applyFill="1" applyBorder="1" applyAlignment="1">
      <alignment horizontal="justify" vertical="center" wrapText="1"/>
      <protection/>
    </xf>
    <xf numFmtId="184" fontId="3" fillId="0" borderId="18" xfId="45" applyNumberFormat="1" applyFont="1" applyFill="1" applyBorder="1" applyAlignment="1">
      <alignment horizontal="center"/>
    </xf>
    <xf numFmtId="184" fontId="3" fillId="0" borderId="0" xfId="45" applyNumberFormat="1" applyFont="1" applyFill="1" applyAlignment="1">
      <alignment horizontal="center"/>
    </xf>
    <xf numFmtId="43" fontId="3" fillId="0" borderId="0" xfId="45" applyFont="1" applyFill="1" applyBorder="1" applyAlignment="1">
      <alignment horizontal="center"/>
    </xf>
    <xf numFmtId="43" fontId="3" fillId="0" borderId="18" xfId="45" applyFont="1" applyFill="1" applyBorder="1" applyAlignment="1">
      <alignment horizontal="right"/>
    </xf>
    <xf numFmtId="43" fontId="7" fillId="0" borderId="0" xfId="59" applyNumberFormat="1" applyFont="1" applyFill="1" applyBorder="1" applyAlignment="1">
      <alignment horizontal="center"/>
      <protection/>
    </xf>
    <xf numFmtId="215" fontId="9" fillId="0" borderId="0" xfId="59" applyNumberFormat="1" applyFont="1" applyFill="1" applyAlignment="1" quotePrefix="1">
      <alignment horizontal="center"/>
      <protection/>
    </xf>
    <xf numFmtId="15" fontId="9" fillId="0" borderId="0" xfId="59" applyNumberFormat="1" applyFont="1" applyFill="1" applyAlignment="1" quotePrefix="1">
      <alignment horizontal="center"/>
      <protection/>
    </xf>
    <xf numFmtId="0" fontId="3" fillId="0" borderId="0" xfId="0" applyFont="1" applyAlignment="1">
      <alignment horizontal="left" wrapText="1"/>
    </xf>
    <xf numFmtId="0" fontId="14" fillId="0" borderId="0" xfId="0" applyFont="1" applyAlignment="1" quotePrefix="1">
      <alignment/>
    </xf>
    <xf numFmtId="184" fontId="3" fillId="0" borderId="12" xfId="42" applyNumberFormat="1" applyFont="1" applyFill="1" applyBorder="1" applyAlignment="1">
      <alignment/>
    </xf>
    <xf numFmtId="184" fontId="2" fillId="0" borderId="11" xfId="42" applyNumberFormat="1" applyFont="1" applyFill="1" applyBorder="1" applyAlignment="1">
      <alignment/>
    </xf>
    <xf numFmtId="0" fontId="7" fillId="0" borderId="0" xfId="0" applyFont="1" applyAlignment="1">
      <alignment/>
    </xf>
    <xf numFmtId="0" fontId="7" fillId="0" borderId="0" xfId="0" applyFont="1" applyAlignment="1" quotePrefix="1">
      <alignment/>
    </xf>
    <xf numFmtId="184" fontId="3" fillId="0" borderId="10" xfId="44" applyNumberFormat="1" applyFont="1" applyFill="1" applyBorder="1" applyAlignment="1">
      <alignment horizontal="center"/>
    </xf>
    <xf numFmtId="184" fontId="3" fillId="0" borderId="12" xfId="44" applyNumberFormat="1" applyFont="1" applyFill="1" applyBorder="1" applyAlignment="1">
      <alignment horizontal="center"/>
    </xf>
    <xf numFmtId="184" fontId="3" fillId="0" borderId="0" xfId="42" applyNumberFormat="1" applyFont="1" applyBorder="1" applyAlignment="1">
      <alignment horizontal="right"/>
    </xf>
    <xf numFmtId="0" fontId="3" fillId="0" borderId="0" xfId="59" applyFont="1" applyFill="1" applyAlignment="1">
      <alignment horizontal="center" wrapText="1"/>
      <protection/>
    </xf>
    <xf numFmtId="0" fontId="10" fillId="0" borderId="0" xfId="0" applyFont="1" applyAlignment="1">
      <alignment/>
    </xf>
    <xf numFmtId="0" fontId="15" fillId="0" borderId="0" xfId="0" applyFont="1" applyAlignment="1">
      <alignment/>
    </xf>
    <xf numFmtId="184" fontId="3" fillId="0" borderId="0" xfId="45" applyNumberFormat="1" applyFont="1" applyFill="1" applyAlignment="1">
      <alignment horizontal="left" wrapText="1"/>
    </xf>
    <xf numFmtId="184" fontId="3" fillId="0" borderId="12" xfId="45" applyNumberFormat="1" applyFont="1" applyFill="1" applyBorder="1" applyAlignment="1">
      <alignment horizontal="left" wrapText="1"/>
    </xf>
    <xf numFmtId="184" fontId="3" fillId="0" borderId="0" xfId="59" applyNumberFormat="1" applyFont="1" applyFill="1" applyAlignment="1">
      <alignment horizontal="left" wrapText="1"/>
      <protection/>
    </xf>
    <xf numFmtId="43" fontId="3" fillId="0" borderId="0" xfId="45" applyFont="1" applyFill="1" applyAlignment="1">
      <alignment horizontal="left" wrapText="1"/>
    </xf>
    <xf numFmtId="184" fontId="3" fillId="0" borderId="12" xfId="59" applyNumberFormat="1" applyFont="1" applyFill="1" applyBorder="1" applyAlignment="1">
      <alignment horizontal="left" wrapText="1"/>
      <protection/>
    </xf>
    <xf numFmtId="184" fontId="3" fillId="0" borderId="18" xfId="59" applyNumberFormat="1" applyFont="1" applyFill="1" applyBorder="1" applyAlignment="1">
      <alignment horizontal="left" wrapText="1"/>
      <protection/>
    </xf>
    <xf numFmtId="219" fontId="2" fillId="0" borderId="0" xfId="42" applyNumberFormat="1" applyFont="1" applyAlignment="1" quotePrefix="1">
      <alignment horizontal="center"/>
    </xf>
    <xf numFmtId="0" fontId="10" fillId="0" borderId="0" xfId="0" applyFont="1" applyAlignment="1">
      <alignment/>
    </xf>
    <xf numFmtId="184" fontId="14" fillId="0" borderId="0" xfId="45" applyNumberFormat="1" applyFont="1" applyFill="1" applyAlignment="1">
      <alignment/>
    </xf>
    <xf numFmtId="0" fontId="17" fillId="0" borderId="0" xfId="59" applyFont="1" applyFill="1">
      <alignment/>
      <protection/>
    </xf>
    <xf numFmtId="184" fontId="10" fillId="0" borderId="10" xfId="45" applyNumberFormat="1" applyFont="1" applyFill="1" applyBorder="1" applyAlignment="1">
      <alignment/>
    </xf>
    <xf numFmtId="184" fontId="10" fillId="0" borderId="0" xfId="45" applyNumberFormat="1" applyFont="1" applyFill="1" applyAlignment="1">
      <alignment/>
    </xf>
    <xf numFmtId="0" fontId="3" fillId="0" borderId="0" xfId="0" applyFont="1" applyFill="1" applyAlignment="1">
      <alignment horizontal="left" wrapText="1"/>
    </xf>
    <xf numFmtId="184" fontId="37" fillId="0" borderId="0" xfId="42" applyNumberFormat="1" applyFont="1" applyAlignment="1">
      <alignment/>
    </xf>
    <xf numFmtId="184" fontId="37" fillId="0" borderId="0" xfId="42" applyNumberFormat="1" applyFont="1" applyBorder="1" applyAlignment="1">
      <alignment/>
    </xf>
    <xf numFmtId="184" fontId="37" fillId="0" borderId="10" xfId="42" applyNumberFormat="1" applyFont="1" applyBorder="1" applyAlignment="1">
      <alignment/>
    </xf>
    <xf numFmtId="186" fontId="2" fillId="0" borderId="0" xfId="62" applyNumberFormat="1" applyFont="1" applyAlignment="1">
      <alignment/>
    </xf>
    <xf numFmtId="184" fontId="38" fillId="0" borderId="0" xfId="42" applyNumberFormat="1" applyFont="1" applyAlignment="1">
      <alignment/>
    </xf>
    <xf numFmtId="184" fontId="38" fillId="0" borderId="10" xfId="42" applyNumberFormat="1" applyFont="1" applyBorder="1" applyAlignment="1">
      <alignment/>
    </xf>
    <xf numFmtId="184" fontId="38" fillId="0" borderId="0" xfId="42" applyNumberFormat="1" applyFont="1" applyBorder="1" applyAlignment="1">
      <alignment/>
    </xf>
    <xf numFmtId="184" fontId="38" fillId="0" borderId="0" xfId="42" applyNumberFormat="1" applyFont="1" applyFill="1" applyAlignment="1">
      <alignment/>
    </xf>
    <xf numFmtId="184" fontId="38" fillId="0" borderId="10" xfId="42" applyNumberFormat="1" applyFont="1" applyFill="1" applyBorder="1" applyAlignment="1">
      <alignment/>
    </xf>
    <xf numFmtId="184" fontId="37" fillId="0" borderId="11" xfId="42" applyNumberFormat="1" applyFont="1" applyFill="1" applyBorder="1" applyAlignment="1">
      <alignment/>
    </xf>
    <xf numFmtId="186" fontId="2" fillId="0" borderId="0" xfId="62" applyNumberFormat="1" applyFont="1" applyFill="1" applyAlignment="1">
      <alignment/>
    </xf>
    <xf numFmtId="184" fontId="38" fillId="0" borderId="18" xfId="42" applyNumberFormat="1" applyFont="1" applyFill="1" applyBorder="1" applyAlignment="1">
      <alignment/>
    </xf>
    <xf numFmtId="0" fontId="10" fillId="0" borderId="0" xfId="0" applyFont="1" applyAlignment="1">
      <alignment horizontal="left" wrapText="1"/>
    </xf>
    <xf numFmtId="184" fontId="10" fillId="0" borderId="0" xfId="44" applyNumberFormat="1" applyFont="1" applyFill="1" applyAlignment="1">
      <alignment horizontal="center"/>
    </xf>
    <xf numFmtId="184" fontId="10" fillId="0" borderId="0" xfId="59" applyNumberFormat="1" applyFont="1" applyFill="1">
      <alignment/>
      <protection/>
    </xf>
    <xf numFmtId="184" fontId="38" fillId="0" borderId="0" xfId="42" applyNumberFormat="1" applyFont="1" applyFill="1" applyBorder="1" applyAlignment="1">
      <alignment/>
    </xf>
    <xf numFmtId="184" fontId="37" fillId="0" borderId="0" xfId="42" applyNumberFormat="1" applyFont="1" applyFill="1" applyBorder="1" applyAlignment="1">
      <alignment/>
    </xf>
    <xf numFmtId="0" fontId="19" fillId="0" borderId="0" xfId="0" applyFont="1" applyBorder="1" applyAlignment="1">
      <alignment/>
    </xf>
    <xf numFmtId="0" fontId="3" fillId="0" borderId="0" xfId="0" applyFont="1" applyFill="1" applyAlignment="1">
      <alignment horizontal="justify" vertical="center" wrapText="1"/>
    </xf>
    <xf numFmtId="0" fontId="13" fillId="0" borderId="0" xfId="0" applyFont="1" applyFill="1" applyAlignment="1">
      <alignment/>
    </xf>
    <xf numFmtId="0" fontId="10" fillId="0" borderId="0" xfId="0" applyFont="1" applyFill="1" applyAlignment="1">
      <alignment horizontal="left" wrapText="1"/>
    </xf>
    <xf numFmtId="0" fontId="3" fillId="0" borderId="0" xfId="0" applyFont="1" applyFill="1" applyAlignment="1">
      <alignment horizontal="left" vertical="top" wrapText="1"/>
    </xf>
    <xf numFmtId="0" fontId="10" fillId="0" borderId="0" xfId="0" applyFont="1" applyFill="1" applyAlignment="1">
      <alignment horizontal="left" vertical="center" wrapText="1"/>
    </xf>
    <xf numFmtId="0" fontId="7" fillId="0" borderId="0" xfId="0" applyFont="1" applyFill="1" applyAlignment="1">
      <alignment/>
    </xf>
    <xf numFmtId="184" fontId="3" fillId="0" borderId="19" xfId="42" applyNumberFormat="1" applyFont="1" applyFill="1" applyBorder="1" applyAlignment="1">
      <alignment/>
    </xf>
    <xf numFmtId="184" fontId="3" fillId="0" borderId="0" xfId="42" applyNumberFormat="1" applyFont="1" applyFill="1" applyBorder="1" applyAlignment="1">
      <alignment/>
    </xf>
    <xf numFmtId="184" fontId="2" fillId="0" borderId="20" xfId="42" applyNumberFormat="1" applyFont="1" applyFill="1" applyBorder="1" applyAlignment="1">
      <alignment/>
    </xf>
    <xf numFmtId="184" fontId="3" fillId="0" borderId="13" xfId="42" applyNumberFormat="1" applyFont="1" applyFill="1" applyBorder="1" applyAlignment="1">
      <alignment/>
    </xf>
    <xf numFmtId="184" fontId="3" fillId="0" borderId="10" xfId="42" applyNumberFormat="1" applyFont="1" applyFill="1" applyBorder="1" applyAlignment="1">
      <alignment/>
    </xf>
    <xf numFmtId="184" fontId="2" fillId="0" borderId="17" xfId="42" applyNumberFormat="1" applyFont="1" applyFill="1" applyBorder="1" applyAlignment="1">
      <alignment/>
    </xf>
    <xf numFmtId="184" fontId="2" fillId="0" borderId="0" xfId="42" applyNumberFormat="1" applyFont="1" applyFill="1" applyAlignment="1">
      <alignment/>
    </xf>
    <xf numFmtId="184" fontId="2" fillId="0" borderId="0" xfId="42" applyNumberFormat="1" applyFont="1" applyFill="1" applyBorder="1" applyAlignment="1">
      <alignment/>
    </xf>
    <xf numFmtId="0" fontId="2" fillId="0" borderId="0" xfId="0" applyFont="1" applyAlignment="1">
      <alignment horizontal="left" vertical="center" wrapText="1"/>
    </xf>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horizontal="left" wrapText="1"/>
    </xf>
    <xf numFmtId="0" fontId="3" fillId="0" borderId="0" xfId="0" applyFont="1" applyAlignment="1">
      <alignment horizontal="justify" vertical="center"/>
    </xf>
    <xf numFmtId="184" fontId="2" fillId="0" borderId="0" xfId="42" applyNumberFormat="1" applyFont="1" applyAlignment="1">
      <alignment horizontal="center"/>
    </xf>
    <xf numFmtId="0" fontId="7" fillId="0" borderId="0" xfId="59" applyFont="1" applyFill="1" applyAlignment="1">
      <alignment horizontal="justify" vertical="center" wrapText="1"/>
      <protection/>
    </xf>
    <xf numFmtId="0" fontId="3" fillId="0" borderId="0" xfId="59" applyFont="1" applyAlignment="1">
      <alignment horizontal="justify" vertical="center" wrapText="1"/>
      <protection/>
    </xf>
    <xf numFmtId="0" fontId="3" fillId="0" borderId="0" xfId="59" applyFont="1" applyAlignment="1">
      <alignment horizontal="left" wrapText="1"/>
      <protection/>
    </xf>
    <xf numFmtId="0" fontId="3" fillId="0" borderId="0" xfId="59" applyFont="1" applyFill="1" applyAlignment="1">
      <alignment horizontal="left" wrapText="1"/>
      <protection/>
    </xf>
    <xf numFmtId="0" fontId="10" fillId="0" borderId="0" xfId="0" applyFont="1" applyAlignment="1">
      <alignment horizontal="left" wrapText="1"/>
    </xf>
    <xf numFmtId="0" fontId="3" fillId="0" borderId="0" xfId="59" applyFont="1" applyFill="1" applyAlignment="1">
      <alignment horizontal="justify" vertical="center" wrapText="1"/>
      <protection/>
    </xf>
    <xf numFmtId="0" fontId="3" fillId="0" borderId="0" xfId="59" applyFont="1" applyFill="1" applyBorder="1" applyAlignment="1">
      <alignment horizontal="center"/>
      <protection/>
    </xf>
    <xf numFmtId="0" fontId="3" fillId="0" borderId="0" xfId="59" applyFont="1" applyAlignment="1">
      <alignment horizontal="left" vertical="center" wrapText="1"/>
      <protection/>
    </xf>
    <xf numFmtId="0" fontId="3" fillId="0" borderId="0" xfId="0" applyFont="1" applyFill="1" applyAlignment="1">
      <alignment horizontal="justify" wrapText="1"/>
    </xf>
    <xf numFmtId="0" fontId="3" fillId="0" borderId="0" xfId="0" applyFont="1" applyFill="1" applyAlignment="1">
      <alignment horizontal="left" wrapText="1"/>
    </xf>
    <xf numFmtId="0" fontId="3" fillId="0" borderId="0" xfId="59" applyFont="1" applyFill="1" applyAlignment="1">
      <alignment horizontal="justify" wrapText="1"/>
      <protection/>
    </xf>
    <xf numFmtId="0" fontId="10" fillId="0" borderId="0" xfId="0" applyFont="1" applyFill="1" applyAlignment="1">
      <alignment horizontal="justify" vertical="center" wrapText="1"/>
    </xf>
    <xf numFmtId="0" fontId="8" fillId="0" borderId="0" xfId="59" applyFont="1" applyFill="1" applyAlignment="1">
      <alignment horizontal="center"/>
      <protection/>
    </xf>
    <xf numFmtId="0" fontId="3" fillId="0" borderId="0" xfId="59" applyFont="1" applyFill="1" applyAlignment="1">
      <alignment wrapText="1"/>
      <protection/>
    </xf>
    <xf numFmtId="0" fontId="10" fillId="0" borderId="0" xfId="0" applyFont="1" applyFill="1" applyAlignment="1">
      <alignment horizontal="justify" wrapText="1"/>
    </xf>
    <xf numFmtId="0" fontId="3" fillId="0" borderId="0" xfId="59" applyFont="1" applyFill="1" applyAlignment="1">
      <alignment horizontal="left" vertical="center" wrapText="1"/>
      <protection/>
    </xf>
    <xf numFmtId="0" fontId="7" fillId="0" borderId="0" xfId="59" applyFont="1" applyFill="1" applyBorder="1" applyAlignment="1">
      <alignment horizontal="justify" vertical="center" wrapText="1"/>
      <protection/>
    </xf>
    <xf numFmtId="0" fontId="3" fillId="0" borderId="0" xfId="0" applyFont="1" applyFill="1" applyBorder="1" applyAlignment="1">
      <alignment horizontal="justify" vertical="center" wrapText="1"/>
    </xf>
    <xf numFmtId="0" fontId="2" fillId="0" borderId="0" xfId="59" applyFont="1" applyFill="1" applyBorder="1" applyAlignment="1">
      <alignment horizontal="center"/>
      <protection/>
    </xf>
    <xf numFmtId="0" fontId="3" fillId="0" borderId="0" xfId="0" applyFont="1" applyFill="1" applyAlignment="1">
      <alignment horizontal="lef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user\Local%20Settings\Temporary%20Internet%20Files\Content.IE5\ADX2RQ9W\KGB%202nd%20Quarter%202009%20(Ong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
      <sheetName val="BS"/>
      <sheetName val="CF (2)"/>
      <sheetName val="CE"/>
      <sheetName val="Note 1"/>
      <sheetName val="Note 2"/>
      <sheetName val="CF workings"/>
      <sheetName val="CF"/>
      <sheetName val="KGB workings"/>
      <sheetName val="KTSB workings"/>
      <sheetName val="KESG Workings"/>
    </sheetNames>
    <sheetDataSet>
      <sheetData sheetId="0">
        <row r="1">
          <cell r="A1" t="str">
            <v>KELINGTON GROUP BERHAD ("KGB")</v>
          </cell>
        </row>
        <row r="2">
          <cell r="A2" t="str">
            <v>(Company No. 501386-P)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69"/>
  <sheetViews>
    <sheetView tabSelected="1" view="pageBreakPreview" zoomScaleNormal="90" zoomScaleSheetLayoutView="100" zoomScalePageLayoutView="0" workbookViewId="0" topLeftCell="A1">
      <selection activeCell="L34" sqref="L34"/>
    </sheetView>
  </sheetViews>
  <sheetFormatPr defaultColWidth="9.00390625" defaultRowHeight="13.5"/>
  <cols>
    <col min="1" max="1" width="4.625" style="2" customWidth="1"/>
    <col min="2" max="2" width="15.50390625" style="2" customWidth="1"/>
    <col min="3" max="3" width="9.00390625" style="2" customWidth="1"/>
    <col min="4" max="4" width="9.00390625" style="11" customWidth="1"/>
    <col min="5" max="6" width="14.625" style="2" customWidth="1"/>
    <col min="7" max="7" width="4.00390625" style="2" customWidth="1"/>
    <col min="8" max="8" width="14.625" style="2" customWidth="1"/>
    <col min="9" max="9" width="12.25390625" style="2" bestFit="1" customWidth="1"/>
    <col min="10" max="10" width="10.625" style="15" customWidth="1"/>
    <col min="11" max="16384" width="9.00390625" style="2" customWidth="1"/>
  </cols>
  <sheetData>
    <row r="1" spans="1:9" ht="11.25">
      <c r="A1" s="171" t="s">
        <v>177</v>
      </c>
      <c r="B1" s="171"/>
      <c r="C1" s="171"/>
      <c r="D1" s="171"/>
      <c r="E1" s="171"/>
      <c r="F1" s="171"/>
      <c r="G1" s="171"/>
      <c r="H1" s="171"/>
      <c r="I1" s="171"/>
    </row>
    <row r="2" spans="1:9" ht="11.25">
      <c r="A2" s="171" t="s">
        <v>95</v>
      </c>
      <c r="B2" s="171"/>
      <c r="C2" s="171"/>
      <c r="D2" s="171"/>
      <c r="E2" s="171"/>
      <c r="F2" s="171"/>
      <c r="G2" s="171"/>
      <c r="H2" s="171"/>
      <c r="I2" s="171"/>
    </row>
    <row r="3" spans="1:9" ht="11.25">
      <c r="A3" s="172" t="s">
        <v>224</v>
      </c>
      <c r="B3" s="172"/>
      <c r="C3" s="172"/>
      <c r="D3" s="172"/>
      <c r="E3" s="172"/>
      <c r="F3" s="172"/>
      <c r="G3" s="172"/>
      <c r="H3" s="172"/>
      <c r="I3" s="172"/>
    </row>
    <row r="4" spans="1:9" ht="11.25">
      <c r="A4" s="172" t="s">
        <v>217</v>
      </c>
      <c r="B4" s="172"/>
      <c r="C4" s="172"/>
      <c r="D4" s="172"/>
      <c r="E4" s="172"/>
      <c r="F4" s="172"/>
      <c r="G4" s="172"/>
      <c r="H4" s="172"/>
      <c r="I4" s="172"/>
    </row>
    <row r="5" spans="1:9" ht="11.25">
      <c r="A5" s="11"/>
      <c r="B5" s="11"/>
      <c r="C5" s="11"/>
      <c r="E5" s="11"/>
      <c r="F5" s="11"/>
      <c r="G5" s="11"/>
      <c r="H5" s="11"/>
      <c r="I5" s="11"/>
    </row>
    <row r="6" spans="1:9" ht="31.5" customHeight="1">
      <c r="A6" s="173" t="s">
        <v>324</v>
      </c>
      <c r="B6" s="173"/>
      <c r="C6" s="173"/>
      <c r="D6" s="173"/>
      <c r="E6" s="173"/>
      <c r="F6" s="173"/>
      <c r="G6" s="173"/>
      <c r="H6" s="173"/>
      <c r="I6" s="173"/>
    </row>
    <row r="7" spans="1:9" ht="17.25" customHeight="1">
      <c r="A7" s="113"/>
      <c r="B7" s="113"/>
      <c r="C7" s="113"/>
      <c r="D7" s="113"/>
      <c r="E7" s="113"/>
      <c r="F7" s="113"/>
      <c r="G7" s="113"/>
      <c r="H7" s="113"/>
      <c r="I7" s="113"/>
    </row>
    <row r="8" spans="5:9" ht="11.25" customHeight="1">
      <c r="E8" s="1" t="s">
        <v>79</v>
      </c>
      <c r="F8" s="1" t="s">
        <v>79</v>
      </c>
      <c r="G8" s="1"/>
      <c r="H8" s="1" t="s">
        <v>79</v>
      </c>
      <c r="I8" s="1" t="s">
        <v>79</v>
      </c>
    </row>
    <row r="9" spans="5:9" ht="11.25">
      <c r="E9" s="1"/>
      <c r="F9" s="1"/>
      <c r="G9" s="1"/>
      <c r="H9" s="1" t="s">
        <v>233</v>
      </c>
      <c r="I9" s="1" t="s">
        <v>233</v>
      </c>
    </row>
    <row r="10" spans="5:9" ht="11.25">
      <c r="E10" s="1" t="s">
        <v>168</v>
      </c>
      <c r="F10" s="1" t="s">
        <v>218</v>
      </c>
      <c r="G10" s="1"/>
      <c r="H10" s="1" t="s">
        <v>234</v>
      </c>
      <c r="I10" s="1" t="s">
        <v>234</v>
      </c>
    </row>
    <row r="11" spans="5:9" ht="11.25">
      <c r="E11" s="1" t="s">
        <v>169</v>
      </c>
      <c r="F11" s="1" t="s">
        <v>169</v>
      </c>
      <c r="G11" s="1"/>
      <c r="H11" s="1" t="s">
        <v>170</v>
      </c>
      <c r="I11" s="1" t="s">
        <v>170</v>
      </c>
    </row>
    <row r="12" spans="5:9" ht="11.25">
      <c r="E12" s="31" t="s">
        <v>162</v>
      </c>
      <c r="F12" s="31" t="s">
        <v>109</v>
      </c>
      <c r="G12" s="31"/>
      <c r="H12" s="12" t="str">
        <f>E12</f>
        <v>30/09/2009</v>
      </c>
      <c r="I12" s="12" t="str">
        <f>F12</f>
        <v>30/09/2008</v>
      </c>
    </row>
    <row r="13" spans="4:9" ht="11.25">
      <c r="D13" s="1" t="s">
        <v>52</v>
      </c>
      <c r="E13" s="1" t="s">
        <v>1</v>
      </c>
      <c r="F13" s="1" t="s">
        <v>1</v>
      </c>
      <c r="G13" s="1"/>
      <c r="H13" s="1" t="s">
        <v>1</v>
      </c>
      <c r="I13" s="1" t="s">
        <v>1</v>
      </c>
    </row>
    <row r="15" spans="1:10" ht="14.25">
      <c r="A15" s="2" t="s">
        <v>0</v>
      </c>
      <c r="E15" s="3">
        <f>H15-25673</f>
        <v>18995</v>
      </c>
      <c r="F15" s="3">
        <f>I15-33236</f>
        <v>10781</v>
      </c>
      <c r="G15" s="138"/>
      <c r="H15" s="3">
        <v>44668</v>
      </c>
      <c r="I15" s="3">
        <v>44017</v>
      </c>
      <c r="J15" s="139"/>
    </row>
    <row r="16" spans="1:10" ht="14.25">
      <c r="A16" s="2" t="s">
        <v>32</v>
      </c>
      <c r="E16" s="9">
        <f>H16--19504</f>
        <v>-12412</v>
      </c>
      <c r="F16" s="3">
        <f>I16--26974</f>
        <v>-8868</v>
      </c>
      <c r="G16" s="139"/>
      <c r="H16" s="9">
        <v>-31916</v>
      </c>
      <c r="I16" s="3">
        <v>-35842</v>
      </c>
      <c r="J16" s="139"/>
    </row>
    <row r="17" spans="5:10" ht="14.25">
      <c r="E17" s="5"/>
      <c r="F17" s="5"/>
      <c r="G17" s="140"/>
      <c r="H17" s="5"/>
      <c r="I17" s="5"/>
      <c r="J17" s="139"/>
    </row>
    <row r="18" spans="1:10" ht="14.25">
      <c r="A18" s="10" t="s">
        <v>171</v>
      </c>
      <c r="E18" s="3">
        <f>SUM(E15:E16)</f>
        <v>6583</v>
      </c>
      <c r="F18" s="3">
        <f>SUM(F15:F16)</f>
        <v>1913</v>
      </c>
      <c r="G18" s="138"/>
      <c r="H18" s="3">
        <f>SUM(H15:H16)</f>
        <v>12752</v>
      </c>
      <c r="I18" s="3">
        <f>SUM(I15:I16)</f>
        <v>8175</v>
      </c>
      <c r="J18" s="139"/>
    </row>
    <row r="19" spans="5:10" ht="15">
      <c r="E19" s="141"/>
      <c r="F19" s="141"/>
      <c r="G19" s="141"/>
      <c r="H19" s="141"/>
      <c r="I19" s="141"/>
      <c r="J19" s="144"/>
    </row>
    <row r="20" spans="1:10" ht="15">
      <c r="A20" s="2" t="s">
        <v>34</v>
      </c>
      <c r="E20" s="3">
        <f>H20-248</f>
        <v>38</v>
      </c>
      <c r="F20" s="3">
        <f>I20-154</f>
        <v>-49</v>
      </c>
      <c r="G20" s="142"/>
      <c r="H20" s="3">
        <v>286</v>
      </c>
      <c r="I20" s="3">
        <v>105</v>
      </c>
      <c r="J20" s="144"/>
    </row>
    <row r="21" spans="1:10" ht="15">
      <c r="A21" s="2" t="s">
        <v>33</v>
      </c>
      <c r="E21" s="3">
        <f>H21-(-485-1069)</f>
        <v>-2289</v>
      </c>
      <c r="F21" s="3">
        <f>I21--2542</f>
        <v>-90</v>
      </c>
      <c r="G21" s="142"/>
      <c r="H21" s="3">
        <f>-1307-2536</f>
        <v>-3843</v>
      </c>
      <c r="I21" s="3">
        <f>-1994-638</f>
        <v>-2632</v>
      </c>
      <c r="J21" s="144"/>
    </row>
    <row r="22" spans="1:10" ht="15">
      <c r="A22" s="2" t="s">
        <v>35</v>
      </c>
      <c r="E22" s="37">
        <f>H22--141</f>
        <v>-139</v>
      </c>
      <c r="F22" s="3">
        <f>I22--111</f>
        <v>-173</v>
      </c>
      <c r="G22" s="142"/>
      <c r="H22" s="37">
        <v>-280</v>
      </c>
      <c r="I22" s="3">
        <v>-284</v>
      </c>
      <c r="J22" s="144"/>
    </row>
    <row r="23" spans="1:10" ht="15">
      <c r="A23" s="2" t="s">
        <v>101</v>
      </c>
      <c r="E23" s="3">
        <f>H23--284</f>
        <v>-204</v>
      </c>
      <c r="F23" s="3">
        <f>I23--155</f>
        <v>-226</v>
      </c>
      <c r="G23" s="142"/>
      <c r="H23" s="3">
        <v>-488</v>
      </c>
      <c r="I23" s="3">
        <v>-381</v>
      </c>
      <c r="J23" s="144"/>
    </row>
    <row r="24" spans="5:10" ht="15">
      <c r="E24" s="5"/>
      <c r="F24" s="5"/>
      <c r="G24" s="143"/>
      <c r="H24" s="5"/>
      <c r="I24" s="5"/>
      <c r="J24" s="144"/>
    </row>
    <row r="25" spans="1:10" ht="14.25">
      <c r="A25" s="10" t="s">
        <v>130</v>
      </c>
      <c r="E25" s="3">
        <f>SUM(E18:E24)</f>
        <v>3989</v>
      </c>
      <c r="F25" s="3">
        <f>SUM(F18:F24)</f>
        <v>1375</v>
      </c>
      <c r="G25" s="138"/>
      <c r="H25" s="3">
        <f>SUM(H18:H24)</f>
        <v>8427</v>
      </c>
      <c r="I25" s="3">
        <f>SUM(I18:I24)</f>
        <v>4983</v>
      </c>
      <c r="J25" s="139"/>
    </row>
    <row r="26" spans="1:10" ht="15">
      <c r="A26" s="10"/>
      <c r="E26" s="3"/>
      <c r="F26" s="3"/>
      <c r="G26" s="142"/>
      <c r="H26" s="3"/>
      <c r="I26" s="3"/>
      <c r="J26" s="144"/>
    </row>
    <row r="27" spans="1:10" ht="15">
      <c r="A27" s="2" t="s">
        <v>191</v>
      </c>
      <c r="E27" s="3">
        <f>H27--28</f>
        <v>-12</v>
      </c>
      <c r="F27" s="3">
        <f>I27--36</f>
        <v>-18</v>
      </c>
      <c r="G27" s="142"/>
      <c r="H27" s="3">
        <v>-40</v>
      </c>
      <c r="I27" s="3">
        <v>-54</v>
      </c>
      <c r="J27" s="144"/>
    </row>
    <row r="28" spans="1:10" ht="15">
      <c r="A28" s="10"/>
      <c r="E28" s="5"/>
      <c r="F28" s="5"/>
      <c r="G28" s="143"/>
      <c r="H28" s="5"/>
      <c r="I28" s="5"/>
      <c r="J28" s="144"/>
    </row>
    <row r="29" spans="1:11" ht="15">
      <c r="A29" s="10" t="s">
        <v>105</v>
      </c>
      <c r="E29" s="9">
        <f>SUM(E25:E28)</f>
        <v>3977</v>
      </c>
      <c r="F29" s="9">
        <f>SUM(F25:F28)</f>
        <v>1357</v>
      </c>
      <c r="G29" s="144"/>
      <c r="H29" s="9">
        <f>SUM(H25:H28)</f>
        <v>8387</v>
      </c>
      <c r="I29" s="9">
        <f>SUM(I25:I28)</f>
        <v>4929</v>
      </c>
      <c r="J29" s="144"/>
      <c r="K29" s="26"/>
    </row>
    <row r="30" spans="5:10" ht="15">
      <c r="E30" s="141"/>
      <c r="F30" s="141"/>
      <c r="G30" s="141"/>
      <c r="H30" s="141"/>
      <c r="I30" s="141"/>
      <c r="J30" s="144"/>
    </row>
    <row r="31" spans="1:10" ht="15">
      <c r="A31" s="2" t="s">
        <v>131</v>
      </c>
      <c r="D31" s="11" t="s">
        <v>173</v>
      </c>
      <c r="E31" s="3">
        <f>H31--999</f>
        <v>-966</v>
      </c>
      <c r="F31" s="3">
        <f>I31--174</f>
        <v>-412</v>
      </c>
      <c r="G31" s="145"/>
      <c r="H31" s="3">
        <v>-1965</v>
      </c>
      <c r="I31" s="3">
        <v>-586</v>
      </c>
      <c r="J31" s="153"/>
    </row>
    <row r="32" spans="5:10" ht="15">
      <c r="E32" s="5"/>
      <c r="F32" s="5"/>
      <c r="G32" s="146"/>
      <c r="H32" s="5"/>
      <c r="I32" s="5"/>
      <c r="J32" s="153"/>
    </row>
    <row r="33" spans="1:11" ht="15" thickBot="1">
      <c r="A33" s="10" t="s">
        <v>182</v>
      </c>
      <c r="E33" s="6">
        <f>SUM(E29:E32)</f>
        <v>3011</v>
      </c>
      <c r="F33" s="6">
        <f>SUM(F29:F32)</f>
        <v>945</v>
      </c>
      <c r="G33" s="147"/>
      <c r="H33" s="6">
        <f>SUM(H29:H32)</f>
        <v>6422</v>
      </c>
      <c r="I33" s="6">
        <f>SUM(I29:I32)</f>
        <v>4343</v>
      </c>
      <c r="J33" s="154"/>
      <c r="K33" s="26"/>
    </row>
    <row r="34" spans="5:10" ht="15">
      <c r="E34" s="148"/>
      <c r="F34" s="148"/>
      <c r="G34" s="148"/>
      <c r="H34" s="148"/>
      <c r="I34" s="148"/>
      <c r="J34" s="153"/>
    </row>
    <row r="35" spans="1:10" ht="15">
      <c r="A35" s="27" t="s">
        <v>174</v>
      </c>
      <c r="B35" s="27"/>
      <c r="C35" s="27"/>
      <c r="D35" s="47"/>
      <c r="E35" s="28"/>
      <c r="F35" s="28"/>
      <c r="G35" s="145"/>
      <c r="H35" s="28"/>
      <c r="I35" s="28"/>
      <c r="J35" s="155"/>
    </row>
    <row r="36" spans="1:10" ht="18" customHeight="1" thickBot="1">
      <c r="A36" s="27" t="s">
        <v>175</v>
      </c>
      <c r="B36" s="27"/>
      <c r="C36" s="27"/>
      <c r="D36" s="47"/>
      <c r="E36" s="61">
        <f>E33</f>
        <v>3011</v>
      </c>
      <c r="F36" s="61">
        <f>F33</f>
        <v>945</v>
      </c>
      <c r="G36" s="149"/>
      <c r="H36" s="61">
        <f>H33</f>
        <v>6422</v>
      </c>
      <c r="I36" s="61">
        <f>I33</f>
        <v>4343</v>
      </c>
      <c r="J36" s="155"/>
    </row>
    <row r="37" spans="5:9" ht="11.25" customHeight="1">
      <c r="E37" s="3"/>
      <c r="F37" s="3"/>
      <c r="G37" s="3"/>
      <c r="H37" s="3"/>
      <c r="I37" s="3"/>
    </row>
    <row r="38" spans="5:9" ht="11.25" customHeight="1">
      <c r="E38" s="3"/>
      <c r="F38" s="3"/>
      <c r="G38" s="3"/>
      <c r="H38" s="3"/>
      <c r="I38" s="3"/>
    </row>
    <row r="39" spans="1:9" ht="11.25" customHeight="1">
      <c r="A39" s="2" t="s">
        <v>298</v>
      </c>
      <c r="D39" s="11" t="s">
        <v>176</v>
      </c>
      <c r="E39" s="34">
        <f>E33/65000*100</f>
        <v>4.632307692307693</v>
      </c>
      <c r="F39" s="34">
        <f>F33/65000*100</f>
        <v>1.4538461538461538</v>
      </c>
      <c r="G39" s="34"/>
      <c r="H39" s="34">
        <f>H33/65000*100</f>
        <v>9.879999999999999</v>
      </c>
      <c r="I39" s="34">
        <f>I33/65000*100</f>
        <v>6.6815384615384605</v>
      </c>
    </row>
    <row r="40" spans="5:9" ht="11.25" customHeight="1">
      <c r="E40" s="33"/>
      <c r="F40" s="33"/>
      <c r="G40" s="33"/>
      <c r="H40" s="33"/>
      <c r="I40" s="33"/>
    </row>
    <row r="41" spans="1:9" ht="11.25" customHeight="1">
      <c r="A41" s="2" t="s">
        <v>299</v>
      </c>
      <c r="D41" s="11" t="s">
        <v>176</v>
      </c>
      <c r="E41" s="121" t="s">
        <v>75</v>
      </c>
      <c r="F41" s="121" t="s">
        <v>75</v>
      </c>
      <c r="G41" s="121"/>
      <c r="H41" s="121" t="s">
        <v>75</v>
      </c>
      <c r="I41" s="121" t="s">
        <v>75</v>
      </c>
    </row>
    <row r="42" spans="5:9" ht="11.25" customHeight="1">
      <c r="E42" s="33"/>
      <c r="F42" s="33"/>
      <c r="G42" s="33"/>
      <c r="H42" s="33"/>
      <c r="I42" s="33"/>
    </row>
    <row r="43" spans="1:9" ht="11.25" customHeight="1">
      <c r="A43" s="117" t="s">
        <v>160</v>
      </c>
      <c r="E43" s="33"/>
      <c r="F43" s="33"/>
      <c r="G43" s="33"/>
      <c r="H43" s="33"/>
      <c r="I43" s="33"/>
    </row>
    <row r="44" spans="1:9" ht="11.25" customHeight="1">
      <c r="A44" s="117" t="s">
        <v>304</v>
      </c>
      <c r="E44" s="33"/>
      <c r="F44" s="33"/>
      <c r="G44" s="33"/>
      <c r="H44" s="33"/>
      <c r="I44" s="33"/>
    </row>
    <row r="45" spans="1:9" ht="11.25" customHeight="1">
      <c r="A45" s="117" t="s">
        <v>305</v>
      </c>
      <c r="E45" s="33"/>
      <c r="F45" s="33"/>
      <c r="G45" s="33"/>
      <c r="H45" s="33"/>
      <c r="I45" s="33"/>
    </row>
    <row r="46" spans="5:7" ht="11.25" customHeight="1">
      <c r="E46" s="7"/>
      <c r="F46" s="7"/>
      <c r="G46" s="7"/>
    </row>
    <row r="47" spans="1:9" ht="43.5" customHeight="1">
      <c r="A47" s="170" t="s">
        <v>225</v>
      </c>
      <c r="B47" s="170"/>
      <c r="C47" s="170"/>
      <c r="D47" s="170"/>
      <c r="E47" s="170"/>
      <c r="F47" s="170"/>
      <c r="G47" s="170"/>
      <c r="H47" s="170"/>
      <c r="I47" s="170"/>
    </row>
    <row r="50" ht="11.25" customHeight="1" hidden="1"/>
    <row r="51" ht="11.25" customHeight="1" hidden="1">
      <c r="A51" s="10" t="s">
        <v>4</v>
      </c>
    </row>
    <row r="52" spans="5:9" ht="11.25" customHeight="1" hidden="1">
      <c r="E52" s="3"/>
      <c r="F52" s="3"/>
      <c r="G52" s="3"/>
      <c r="H52" s="3"/>
      <c r="I52" s="3"/>
    </row>
    <row r="53" spans="1:9" ht="11.25" customHeight="1" hidden="1">
      <c r="A53" s="2" t="s">
        <v>8</v>
      </c>
      <c r="E53" s="3" t="e">
        <f>H53-#REF!</f>
        <v>#REF!</v>
      </c>
      <c r="F53" s="3"/>
      <c r="G53" s="3"/>
      <c r="H53" s="3">
        <v>1689</v>
      </c>
      <c r="I53" s="3">
        <v>1689</v>
      </c>
    </row>
    <row r="54" spans="1:9" ht="11.25" customHeight="1" hidden="1">
      <c r="A54" s="2" t="s">
        <v>5</v>
      </c>
      <c r="E54" s="3" t="e">
        <f>H54-#REF!</f>
        <v>#REF!</v>
      </c>
      <c r="F54" s="3"/>
      <c r="G54" s="3"/>
      <c r="H54" s="3">
        <v>2026</v>
      </c>
      <c r="I54" s="3">
        <v>2026</v>
      </c>
    </row>
    <row r="55" spans="1:9" ht="11.25" customHeight="1" hidden="1">
      <c r="A55" s="2" t="s">
        <v>6</v>
      </c>
      <c r="E55" s="3" t="e">
        <f>H55-#REF!</f>
        <v>#REF!</v>
      </c>
      <c r="F55" s="3"/>
      <c r="G55" s="3"/>
      <c r="H55" s="3">
        <v>605</v>
      </c>
      <c r="I55" s="3">
        <v>605</v>
      </c>
    </row>
    <row r="56" spans="1:9" ht="11.25" customHeight="1" hidden="1">
      <c r="A56" s="2" t="s">
        <v>7</v>
      </c>
      <c r="E56" s="3" t="e">
        <f>H56-#REF!</f>
        <v>#REF!</v>
      </c>
      <c r="F56" s="3"/>
      <c r="G56" s="3"/>
      <c r="H56" s="3">
        <f>212+285+125</f>
        <v>622</v>
      </c>
      <c r="I56" s="3">
        <f>212+285+125</f>
        <v>622</v>
      </c>
    </row>
    <row r="57" spans="1:9" ht="11.25" customHeight="1" hidden="1">
      <c r="A57" s="2" t="s">
        <v>9</v>
      </c>
      <c r="E57" s="3" t="e">
        <f>H57-#REF!</f>
        <v>#REF!</v>
      </c>
      <c r="F57" s="3"/>
      <c r="G57" s="3"/>
      <c r="H57" s="3">
        <f>-H18-SUM(H53:H56)</f>
        <v>-17694</v>
      </c>
      <c r="I57" s="3">
        <f>-I18-SUM(I53:I56)</f>
        <v>-13117</v>
      </c>
    </row>
    <row r="58" spans="5:9" ht="11.25" customHeight="1" hidden="1">
      <c r="E58" s="3"/>
      <c r="F58" s="3"/>
      <c r="G58" s="3"/>
      <c r="H58" s="3"/>
      <c r="I58" s="3"/>
    </row>
    <row r="59" spans="1:9" ht="12" customHeight="1" hidden="1" thickBot="1">
      <c r="A59" s="2" t="s">
        <v>2</v>
      </c>
      <c r="E59" s="6" t="e">
        <f>SUM(E53:E58)</f>
        <v>#REF!</v>
      </c>
      <c r="F59" s="6"/>
      <c r="G59" s="6"/>
      <c r="H59" s="6">
        <f>SUM(H53:H58)</f>
        <v>-12752</v>
      </c>
      <c r="I59" s="6">
        <f>SUM(I53:I58)</f>
        <v>-8175</v>
      </c>
    </row>
    <row r="60" spans="5:9" ht="11.25" customHeight="1" hidden="1">
      <c r="E60" s="3"/>
      <c r="F60" s="3"/>
      <c r="G60" s="3"/>
      <c r="H60" s="3"/>
      <c r="I60" s="3"/>
    </row>
    <row r="61" spans="5:9" ht="11.25" customHeight="1">
      <c r="E61" s="3"/>
      <c r="F61" s="3"/>
      <c r="G61" s="3"/>
      <c r="H61" s="3"/>
      <c r="I61" s="3"/>
    </row>
    <row r="62" spans="5:9" ht="11.25" customHeight="1">
      <c r="E62" s="3"/>
      <c r="F62" s="3"/>
      <c r="G62" s="3"/>
      <c r="H62" s="3"/>
      <c r="I62" s="3"/>
    </row>
    <row r="63" spans="5:9" ht="11.25" customHeight="1">
      <c r="E63" s="3"/>
      <c r="F63" s="3"/>
      <c r="G63" s="3"/>
      <c r="H63" s="3"/>
      <c r="I63" s="3"/>
    </row>
    <row r="64" spans="5:9" ht="11.25" customHeight="1">
      <c r="E64" s="3"/>
      <c r="F64" s="3"/>
      <c r="G64" s="3"/>
      <c r="H64" s="3"/>
      <c r="I64" s="3"/>
    </row>
    <row r="65" spans="5:9" ht="11.25" customHeight="1">
      <c r="E65" s="3"/>
      <c r="F65" s="3"/>
      <c r="G65" s="3"/>
      <c r="H65" s="3"/>
      <c r="I65" s="3"/>
    </row>
    <row r="66" spans="5:9" ht="11.25" customHeight="1">
      <c r="E66" s="3"/>
      <c r="F66" s="3"/>
      <c r="G66" s="3"/>
      <c r="H66" s="3"/>
      <c r="I66" s="3"/>
    </row>
    <row r="67" spans="5:9" ht="11.25" customHeight="1">
      <c r="E67" s="3"/>
      <c r="F67" s="3"/>
      <c r="G67" s="3"/>
      <c r="H67" s="3"/>
      <c r="I67" s="3"/>
    </row>
    <row r="68" spans="5:9" ht="11.25" customHeight="1">
      <c r="E68" s="3"/>
      <c r="F68" s="3"/>
      <c r="G68" s="3"/>
      <c r="H68" s="3"/>
      <c r="I68" s="3"/>
    </row>
    <row r="69" spans="5:9" ht="11.25" customHeight="1">
      <c r="E69" s="3"/>
      <c r="F69" s="3"/>
      <c r="G69" s="3"/>
      <c r="H69" s="3"/>
      <c r="I69" s="3"/>
    </row>
  </sheetData>
  <sheetProtection/>
  <mergeCells count="6">
    <mergeCell ref="A47:I47"/>
    <mergeCell ref="A1:I1"/>
    <mergeCell ref="A2:I2"/>
    <mergeCell ref="A3:I3"/>
    <mergeCell ref="A4:I4"/>
    <mergeCell ref="A6:I6"/>
  </mergeCells>
  <printOptions/>
  <pageMargins left="0.5118110236220472" right="0.42" top="0.7480314960629921" bottom="0.7480314960629921" header="0.5118110236220472" footer="0.5118110236220472"/>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theme="9" tint="0.39998000860214233"/>
    <pageSetUpPr fitToPage="1"/>
  </sheetPr>
  <dimension ref="A1:H66"/>
  <sheetViews>
    <sheetView zoomScale="90" zoomScaleNormal="90" zoomScalePageLayoutView="0" workbookViewId="0" topLeftCell="A26">
      <selection activeCell="K50" sqref="K50"/>
    </sheetView>
  </sheetViews>
  <sheetFormatPr defaultColWidth="9.00390625" defaultRowHeight="13.5"/>
  <cols>
    <col min="1" max="1" width="2.625" style="2" customWidth="1"/>
    <col min="2" max="2" width="47.50390625" style="2" customWidth="1"/>
    <col min="3" max="4" width="8.875" style="2" customWidth="1"/>
    <col min="5" max="5" width="9.00390625" style="2" customWidth="1"/>
    <col min="6" max="6" width="11.875" style="3" customWidth="1"/>
    <col min="7" max="7" width="14.00390625" style="3" bestFit="1" customWidth="1"/>
    <col min="8" max="16384" width="9.00390625" style="2" customWidth="1"/>
  </cols>
  <sheetData>
    <row r="1" spans="1:7" ht="11.25">
      <c r="A1" s="171" t="str">
        <f>PL!A1</f>
        <v>KELINGTON GROUP BERHAD ("KGB")</v>
      </c>
      <c r="B1" s="171"/>
      <c r="C1" s="171"/>
      <c r="D1" s="171"/>
      <c r="E1" s="171"/>
      <c r="F1" s="171"/>
      <c r="G1" s="171"/>
    </row>
    <row r="2" spans="1:8" ht="11.25">
      <c r="A2" s="171" t="str">
        <f>PL!A2</f>
        <v>(Company No. 501386-P)</v>
      </c>
      <c r="B2" s="171"/>
      <c r="C2" s="171"/>
      <c r="D2" s="171"/>
      <c r="E2" s="171"/>
      <c r="F2" s="171"/>
      <c r="G2" s="171"/>
      <c r="H2" s="1"/>
    </row>
    <row r="3" spans="1:7" ht="11.25">
      <c r="A3" s="172" t="s">
        <v>226</v>
      </c>
      <c r="B3" s="172"/>
      <c r="C3" s="172"/>
      <c r="D3" s="172"/>
      <c r="E3" s="172"/>
      <c r="F3" s="172"/>
      <c r="G3" s="172"/>
    </row>
    <row r="4" spans="1:7" ht="11.25">
      <c r="A4" s="172" t="s">
        <v>110</v>
      </c>
      <c r="B4" s="172"/>
      <c r="C4" s="172"/>
      <c r="D4" s="172"/>
      <c r="E4" s="172"/>
      <c r="F4" s="172"/>
      <c r="G4" s="172"/>
    </row>
    <row r="5" spans="1:7" ht="11.25">
      <c r="A5" s="11"/>
      <c r="B5" s="11"/>
      <c r="C5" s="11"/>
      <c r="D5" s="11"/>
      <c r="E5" s="11"/>
      <c r="F5" s="11"/>
      <c r="G5" s="11"/>
    </row>
    <row r="6" spans="1:7" ht="11.25">
      <c r="A6" s="11"/>
      <c r="B6" s="11"/>
      <c r="C6" s="11"/>
      <c r="D6" s="11"/>
      <c r="E6" s="11"/>
      <c r="F6" s="11"/>
      <c r="G6" s="11"/>
    </row>
    <row r="7" spans="1:7" ht="11.25">
      <c r="A7" s="11"/>
      <c r="B7" s="11"/>
      <c r="C7" s="11"/>
      <c r="D7" s="11"/>
      <c r="E7" s="11"/>
      <c r="F7" s="1" t="s">
        <v>79</v>
      </c>
      <c r="G7" s="1" t="s">
        <v>80</v>
      </c>
    </row>
    <row r="8" spans="6:7" ht="11.25">
      <c r="F8" s="4" t="s">
        <v>36</v>
      </c>
      <c r="G8" s="4" t="s">
        <v>36</v>
      </c>
    </row>
    <row r="9" spans="5:7" ht="11.25">
      <c r="E9" s="1"/>
      <c r="F9" s="131" t="str">
        <f>PL!E12</f>
        <v>30/09/2009</v>
      </c>
      <c r="G9" s="32" t="s">
        <v>85</v>
      </c>
    </row>
    <row r="10" spans="6:7" ht="11.25">
      <c r="F10" s="4" t="s">
        <v>1</v>
      </c>
      <c r="G10" s="4" t="s">
        <v>1</v>
      </c>
    </row>
    <row r="12" ht="11.25">
      <c r="A12" s="10" t="s">
        <v>37</v>
      </c>
    </row>
    <row r="13" ht="11.25">
      <c r="A13" s="10" t="s">
        <v>38</v>
      </c>
    </row>
    <row r="14" spans="2:7" ht="11.25">
      <c r="B14" s="2" t="s">
        <v>77</v>
      </c>
      <c r="E14" s="11"/>
      <c r="F14" s="3">
        <v>6230</v>
      </c>
      <c r="G14" s="3">
        <v>5218</v>
      </c>
    </row>
    <row r="15" spans="2:7" ht="11.25">
      <c r="B15" s="2" t="s">
        <v>98</v>
      </c>
      <c r="F15" s="3">
        <v>199</v>
      </c>
      <c r="G15" s="3">
        <v>199</v>
      </c>
    </row>
    <row r="16" spans="2:7" ht="11.25">
      <c r="B16" s="2" t="s">
        <v>99</v>
      </c>
      <c r="F16" s="3">
        <v>201</v>
      </c>
      <c r="G16" s="3">
        <v>94</v>
      </c>
    </row>
    <row r="17" ht="11.25">
      <c r="F17" s="28"/>
    </row>
    <row r="18" spans="6:7" ht="16.5" customHeight="1">
      <c r="F18" s="115">
        <f>SUM(F14:F17)</f>
        <v>6630</v>
      </c>
      <c r="G18" s="8">
        <f>SUM(G14:G17)</f>
        <v>5511</v>
      </c>
    </row>
    <row r="19" ht="11.25">
      <c r="F19" s="28"/>
    </row>
    <row r="20" spans="1:6" ht="11.25">
      <c r="A20" s="10" t="s">
        <v>41</v>
      </c>
      <c r="F20" s="28"/>
    </row>
    <row r="21" spans="1:7" ht="11.25">
      <c r="A21" s="10"/>
      <c r="B21" s="2" t="s">
        <v>181</v>
      </c>
      <c r="F21" s="28">
        <f>8869+230+1915+61</f>
        <v>11075</v>
      </c>
      <c r="G21" s="3">
        <v>7749</v>
      </c>
    </row>
    <row r="22" spans="2:7" ht="11.25">
      <c r="B22" s="2" t="s">
        <v>39</v>
      </c>
      <c r="F22" s="28">
        <v>13625</v>
      </c>
      <c r="G22" s="3">
        <v>10075</v>
      </c>
    </row>
    <row r="23" spans="2:7" ht="11.25">
      <c r="B23" s="2" t="s">
        <v>178</v>
      </c>
      <c r="F23" s="28">
        <f>1149+963</f>
        <v>2112</v>
      </c>
      <c r="G23" s="3">
        <v>1176</v>
      </c>
    </row>
    <row r="24" spans="2:7" ht="11.25">
      <c r="B24" s="2" t="s">
        <v>94</v>
      </c>
      <c r="F24" s="28">
        <f>11611+4303+518+77</f>
        <v>16509</v>
      </c>
      <c r="G24" s="3">
        <v>20698</v>
      </c>
    </row>
    <row r="25" ht="11.25">
      <c r="F25" s="28"/>
    </row>
    <row r="26" spans="6:7" ht="16.5" customHeight="1">
      <c r="F26" s="115">
        <f>SUM(F21:F25)</f>
        <v>43321</v>
      </c>
      <c r="G26" s="8">
        <f>SUM(G21:G25)</f>
        <v>39698</v>
      </c>
    </row>
    <row r="27" ht="11.25">
      <c r="F27" s="28"/>
    </row>
    <row r="28" spans="1:7" ht="17.25" customHeight="1" thickBot="1">
      <c r="A28" s="10" t="s">
        <v>42</v>
      </c>
      <c r="F28" s="116">
        <f>F18+F26</f>
        <v>49951</v>
      </c>
      <c r="G28" s="41">
        <f>G18+G26</f>
        <v>45209</v>
      </c>
    </row>
    <row r="29" ht="11.25">
      <c r="F29" s="28"/>
    </row>
    <row r="30" spans="1:6" ht="11.25">
      <c r="A30" s="10" t="s">
        <v>43</v>
      </c>
      <c r="F30" s="28"/>
    </row>
    <row r="31" spans="1:6" ht="11.25">
      <c r="A31" s="10" t="s">
        <v>132</v>
      </c>
      <c r="F31" s="28"/>
    </row>
    <row r="32" spans="2:7" ht="11.25">
      <c r="B32" s="2" t="s">
        <v>45</v>
      </c>
      <c r="E32" s="11"/>
      <c r="F32" s="28">
        <f>5000+1500</f>
        <v>6500</v>
      </c>
      <c r="G32" s="3">
        <v>5000</v>
      </c>
    </row>
    <row r="33" spans="2:7" ht="11.25">
      <c r="B33" s="2" t="s">
        <v>78</v>
      </c>
      <c r="E33" s="11"/>
      <c r="F33" s="28">
        <v>0</v>
      </c>
      <c r="G33" s="3">
        <v>599</v>
      </c>
    </row>
    <row r="34" spans="2:7" ht="11.25">
      <c r="B34" s="2" t="s">
        <v>100</v>
      </c>
      <c r="E34" s="11"/>
      <c r="F34" s="28">
        <f>2401</f>
        <v>2401</v>
      </c>
      <c r="G34" s="3">
        <f>421</f>
        <v>421</v>
      </c>
    </row>
    <row r="35" spans="2:7" ht="11.25">
      <c r="B35" s="2" t="s">
        <v>220</v>
      </c>
      <c r="E35" s="11"/>
      <c r="F35" s="28">
        <v>656</v>
      </c>
      <c r="G35" s="3">
        <v>518</v>
      </c>
    </row>
    <row r="36" spans="2:7" ht="11.25">
      <c r="B36" s="2" t="s">
        <v>44</v>
      </c>
      <c r="F36" s="28">
        <f>21500-1980-1500+599</f>
        <v>18619</v>
      </c>
      <c r="G36" s="3">
        <v>15078</v>
      </c>
    </row>
    <row r="37" ht="11.25">
      <c r="F37" s="28"/>
    </row>
    <row r="38" spans="1:7" ht="16.5" customHeight="1">
      <c r="A38" s="10" t="s">
        <v>46</v>
      </c>
      <c r="F38" s="115">
        <f>SUM(F31:F37)</f>
        <v>28176</v>
      </c>
      <c r="G38" s="8">
        <f>SUM(G31:G37)</f>
        <v>21616</v>
      </c>
    </row>
    <row r="39" ht="11.25">
      <c r="F39" s="28"/>
    </row>
    <row r="40" spans="1:6" ht="11.25">
      <c r="A40" s="10" t="s">
        <v>47</v>
      </c>
      <c r="F40" s="28"/>
    </row>
    <row r="41" spans="2:7" ht="11.25">
      <c r="B41" s="2" t="s">
        <v>86</v>
      </c>
      <c r="E41" s="11"/>
      <c r="F41" s="28">
        <v>806</v>
      </c>
      <c r="G41" s="3">
        <v>812</v>
      </c>
    </row>
    <row r="42" spans="2:7" ht="11.25">
      <c r="B42" s="2" t="s">
        <v>300</v>
      </c>
      <c r="E42" s="11"/>
      <c r="F42" s="28">
        <f>503+829-F51</f>
        <v>1156.536</v>
      </c>
      <c r="G42" s="3">
        <v>848</v>
      </c>
    </row>
    <row r="43" ht="11.25">
      <c r="F43" s="28"/>
    </row>
    <row r="44" spans="6:7" ht="16.5" customHeight="1">
      <c r="F44" s="115">
        <f>SUM(F41:F43)</f>
        <v>1962.536</v>
      </c>
      <c r="G44" s="8">
        <f>SUM(G41:G43)</f>
        <v>1660</v>
      </c>
    </row>
    <row r="45" ht="11.25">
      <c r="F45" s="28"/>
    </row>
    <row r="46" spans="1:6" ht="11.25">
      <c r="A46" s="10" t="s">
        <v>48</v>
      </c>
      <c r="F46" s="28"/>
    </row>
    <row r="47" spans="1:7" ht="11.25">
      <c r="A47" s="10"/>
      <c r="B47" s="2" t="s">
        <v>180</v>
      </c>
      <c r="F47" s="28">
        <v>6536</v>
      </c>
      <c r="G47" s="3">
        <v>10049</v>
      </c>
    </row>
    <row r="48" spans="2:7" ht="11.25">
      <c r="B48" s="2" t="s">
        <v>49</v>
      </c>
      <c r="F48" s="28">
        <f>7976+461</f>
        <v>8437</v>
      </c>
      <c r="G48" s="3">
        <v>8852</v>
      </c>
    </row>
    <row r="49" spans="2:7" ht="11.25">
      <c r="B49" s="2" t="s">
        <v>179</v>
      </c>
      <c r="F49" s="28">
        <v>2709</v>
      </c>
      <c r="G49" s="3">
        <v>2738</v>
      </c>
    </row>
    <row r="50" spans="2:7" ht="11.25">
      <c r="B50" s="2" t="s">
        <v>97</v>
      </c>
      <c r="F50" s="28">
        <f>2386-431</f>
        <v>1955</v>
      </c>
      <c r="G50" s="3">
        <v>231</v>
      </c>
    </row>
    <row r="51" spans="2:7" ht="11.25">
      <c r="B51" s="2" t="s">
        <v>306</v>
      </c>
      <c r="F51" s="28">
        <f>(5.72*12)+(4.451*2*12)</f>
        <v>175.464</v>
      </c>
      <c r="G51" s="3">
        <v>63</v>
      </c>
    </row>
    <row r="53" spans="6:7" ht="16.5" customHeight="1">
      <c r="F53" s="8">
        <f>SUM(F47:F52)</f>
        <v>19812.464</v>
      </c>
      <c r="G53" s="8">
        <f>SUM(G47:G52)</f>
        <v>21933</v>
      </c>
    </row>
    <row r="55" spans="1:7" ht="11.25">
      <c r="A55" s="10" t="s">
        <v>50</v>
      </c>
      <c r="F55" s="3">
        <f>F44+F53</f>
        <v>21775</v>
      </c>
      <c r="G55" s="3">
        <f>G44+G53</f>
        <v>23593</v>
      </c>
    </row>
    <row r="57" spans="1:8" ht="17.25" customHeight="1" thickBot="1">
      <c r="A57" s="10" t="s">
        <v>51</v>
      </c>
      <c r="E57" s="26">
        <f>F57-F28</f>
        <v>0</v>
      </c>
      <c r="F57" s="41">
        <f>F38+F55</f>
        <v>49951</v>
      </c>
      <c r="G57" s="41">
        <f>G38+G55</f>
        <v>45209</v>
      </c>
      <c r="H57" s="26">
        <f>G57-G28</f>
        <v>0</v>
      </c>
    </row>
    <row r="59" spans="1:7" ht="11.25">
      <c r="A59" s="10" t="s">
        <v>221</v>
      </c>
      <c r="F59" s="36">
        <f>SUM(F38/65000)</f>
        <v>0.4334769230769231</v>
      </c>
      <c r="G59" s="36">
        <f>SUM(G38/65000)</f>
        <v>0.33255384615384614</v>
      </c>
    </row>
    <row r="60" spans="1:7" ht="11.25">
      <c r="A60" s="10"/>
      <c r="F60" s="36"/>
      <c r="G60" s="36"/>
    </row>
    <row r="61" spans="1:7" ht="11.25">
      <c r="A61" s="117" t="s">
        <v>160</v>
      </c>
      <c r="F61" s="36"/>
      <c r="G61" s="36"/>
    </row>
    <row r="62" spans="1:7" ht="11.25" customHeight="1">
      <c r="A62" s="117" t="s">
        <v>304</v>
      </c>
      <c r="F62" s="36"/>
      <c r="G62" s="36"/>
    </row>
    <row r="63" ht="11.25">
      <c r="A63" s="117" t="s">
        <v>305</v>
      </c>
    </row>
    <row r="64" ht="11.25">
      <c r="A64" s="117"/>
    </row>
    <row r="65" ht="11.25">
      <c r="A65" s="117"/>
    </row>
    <row r="66" spans="1:8" ht="37.5" customHeight="1">
      <c r="A66" s="170" t="s">
        <v>227</v>
      </c>
      <c r="B66" s="170"/>
      <c r="C66" s="170"/>
      <c r="D66" s="170"/>
      <c r="E66" s="170"/>
      <c r="F66" s="170"/>
      <c r="G66" s="170"/>
      <c r="H66" s="35"/>
    </row>
  </sheetData>
  <sheetProtection/>
  <mergeCells count="5">
    <mergeCell ref="A66:G66"/>
    <mergeCell ref="A1:G1"/>
    <mergeCell ref="A2:G2"/>
    <mergeCell ref="A3:G3"/>
    <mergeCell ref="A4:G4"/>
  </mergeCells>
  <printOptions/>
  <pageMargins left="0.5118110236220472" right="0.11811023622047245" top="0.7480314960629921" bottom="0.7480314960629921" header="0.5118110236220472" footer="0.5118110236220472"/>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J77"/>
  <sheetViews>
    <sheetView view="pageBreakPreview" zoomScaleNormal="90" zoomScaleSheetLayoutView="100" zoomScalePageLayoutView="0" workbookViewId="0" topLeftCell="A51">
      <selection activeCell="G32" sqref="G32"/>
    </sheetView>
  </sheetViews>
  <sheetFormatPr defaultColWidth="9.00390625" defaultRowHeight="13.5"/>
  <cols>
    <col min="1" max="1" width="4.625" style="2" customWidth="1"/>
    <col min="2" max="2" width="29.00390625" style="2" customWidth="1"/>
    <col min="3" max="5" width="9.00390625" style="2" customWidth="1"/>
    <col min="6" max="7" width="14.625" style="56" customWidth="1"/>
    <col min="8" max="8" width="9.00390625" style="2" customWidth="1"/>
    <col min="9" max="10" width="13.00390625" style="2" bestFit="1" customWidth="1"/>
    <col min="11" max="16384" width="9.00390625" style="2" customWidth="1"/>
  </cols>
  <sheetData>
    <row r="1" spans="1:7" ht="11.25">
      <c r="A1" s="171" t="str">
        <f>'[1]PL'!A1</f>
        <v>KELINGTON GROUP BERHAD ("KGB")</v>
      </c>
      <c r="B1" s="171"/>
      <c r="C1" s="171"/>
      <c r="D1" s="171"/>
      <c r="E1" s="171"/>
      <c r="F1" s="171"/>
      <c r="G1" s="171"/>
    </row>
    <row r="2" spans="1:7" ht="11.25">
      <c r="A2" s="171" t="str">
        <f>'[1]PL'!A2</f>
        <v>(Company No. 501386-P)</v>
      </c>
      <c r="B2" s="171"/>
      <c r="C2" s="171"/>
      <c r="D2" s="171"/>
      <c r="E2" s="171"/>
      <c r="F2" s="171"/>
      <c r="G2" s="171"/>
    </row>
    <row r="3" spans="1:7" ht="11.25">
      <c r="A3" s="172" t="s">
        <v>134</v>
      </c>
      <c r="B3" s="172"/>
      <c r="C3" s="172"/>
      <c r="D3" s="172"/>
      <c r="E3" s="172"/>
      <c r="F3" s="172"/>
      <c r="G3" s="172"/>
    </row>
    <row r="4" spans="1:7" ht="11.25">
      <c r="A4" s="172" t="s">
        <v>325</v>
      </c>
      <c r="B4" s="172"/>
      <c r="C4" s="172"/>
      <c r="D4" s="172"/>
      <c r="E4" s="172"/>
      <c r="F4" s="172"/>
      <c r="G4" s="172"/>
    </row>
    <row r="6" spans="6:7" ht="11.25">
      <c r="F6" s="48" t="s">
        <v>79</v>
      </c>
      <c r="G6" s="48" t="s">
        <v>79</v>
      </c>
    </row>
    <row r="7" spans="6:7" ht="11.25">
      <c r="F7" s="48" t="s">
        <v>232</v>
      </c>
      <c r="G7" s="48" t="str">
        <f>F7</f>
        <v>9-Months</v>
      </c>
    </row>
    <row r="8" spans="6:7" ht="11.25">
      <c r="F8" s="48" t="s">
        <v>10</v>
      </c>
      <c r="G8" s="48" t="s">
        <v>10</v>
      </c>
    </row>
    <row r="9" spans="6:7" ht="11.25">
      <c r="F9" s="49" t="s">
        <v>162</v>
      </c>
      <c r="G9" s="49" t="s">
        <v>109</v>
      </c>
    </row>
    <row r="10" spans="6:7" ht="11.25">
      <c r="F10" s="48" t="s">
        <v>1</v>
      </c>
      <c r="G10" s="48" t="s">
        <v>1</v>
      </c>
    </row>
    <row r="11" spans="6:7" ht="11.25">
      <c r="F11" s="48"/>
      <c r="G11" s="48"/>
    </row>
    <row r="12" spans="1:7" ht="11.25">
      <c r="A12" s="10" t="s">
        <v>163</v>
      </c>
      <c r="F12" s="50"/>
      <c r="G12" s="50"/>
    </row>
    <row r="13" spans="1:7" ht="11.25">
      <c r="A13" s="2" t="s">
        <v>135</v>
      </c>
      <c r="F13" s="50">
        <f>PL!H29</f>
        <v>8387</v>
      </c>
      <c r="G13" s="50">
        <f>PL!I29</f>
        <v>4929</v>
      </c>
    </row>
    <row r="14" spans="6:7" ht="11.25">
      <c r="F14" s="50"/>
      <c r="G14" s="50"/>
    </row>
    <row r="15" spans="1:7" ht="11.25">
      <c r="A15" s="2" t="s">
        <v>106</v>
      </c>
      <c r="F15" s="50"/>
      <c r="G15" s="50"/>
    </row>
    <row r="16" spans="1:7" ht="11.25">
      <c r="A16" s="2" t="s">
        <v>136</v>
      </c>
      <c r="F16" s="50">
        <v>625</v>
      </c>
      <c r="G16" s="50">
        <v>411</v>
      </c>
    </row>
    <row r="17" spans="1:7" ht="11.25">
      <c r="A17" s="2" t="s">
        <v>137</v>
      </c>
      <c r="F17" s="50">
        <v>13</v>
      </c>
      <c r="G17" s="51">
        <v>55</v>
      </c>
    </row>
    <row r="18" spans="1:7" ht="11.25">
      <c r="A18" s="2" t="s">
        <v>139</v>
      </c>
      <c r="F18" s="60">
        <v>40</v>
      </c>
      <c r="G18" s="50">
        <v>54</v>
      </c>
    </row>
    <row r="19" spans="1:7" ht="11.25">
      <c r="A19" s="2" t="s">
        <v>140</v>
      </c>
      <c r="F19" s="60">
        <v>50</v>
      </c>
      <c r="G19" s="51" t="s">
        <v>138</v>
      </c>
    </row>
    <row r="20" spans="1:7" ht="11.25">
      <c r="A20" s="2" t="s">
        <v>141</v>
      </c>
      <c r="F20" s="151">
        <v>-191</v>
      </c>
      <c r="G20" s="50">
        <v>-66</v>
      </c>
    </row>
    <row r="21" spans="1:7" ht="11.25">
      <c r="A21" s="2" t="s">
        <v>142</v>
      </c>
      <c r="F21" s="60">
        <v>-21</v>
      </c>
      <c r="G21" s="50">
        <v>0</v>
      </c>
    </row>
    <row r="22" spans="6:7" ht="11.25">
      <c r="F22" s="119"/>
      <c r="G22" s="52"/>
    </row>
    <row r="23" spans="1:7" ht="12.75" customHeight="1">
      <c r="A23" s="2" t="s">
        <v>143</v>
      </c>
      <c r="F23" s="60">
        <f>SUM(F13:F22)</f>
        <v>8903</v>
      </c>
      <c r="G23" s="50">
        <f>SUM(G13:G22)</f>
        <v>5383</v>
      </c>
    </row>
    <row r="24" spans="1:7" ht="11.25">
      <c r="A24" s="2" t="s">
        <v>166</v>
      </c>
      <c r="F24" s="60">
        <v>-6840</v>
      </c>
      <c r="G24" s="50">
        <v>5026</v>
      </c>
    </row>
    <row r="25" spans="1:9" ht="11.25">
      <c r="A25" s="2" t="s">
        <v>144</v>
      </c>
      <c r="F25" s="60">
        <v>-4515</v>
      </c>
      <c r="G25" s="60">
        <f>5244+42</f>
        <v>5286</v>
      </c>
      <c r="I25" s="114"/>
    </row>
    <row r="26" spans="1:7" ht="11.25">
      <c r="A26" s="2" t="s">
        <v>145</v>
      </c>
      <c r="F26" s="60">
        <v>-443</v>
      </c>
      <c r="G26" s="60">
        <v>-10340</v>
      </c>
    </row>
    <row r="27" spans="6:7" ht="11.25">
      <c r="F27" s="119"/>
      <c r="G27" s="119"/>
    </row>
    <row r="28" spans="1:7" ht="13.5" customHeight="1">
      <c r="A28" s="10" t="s">
        <v>165</v>
      </c>
      <c r="F28" s="60">
        <f>SUM(F23:F27)</f>
        <v>-2895</v>
      </c>
      <c r="G28" s="60">
        <f>SUM(G23:G27)</f>
        <v>5355</v>
      </c>
    </row>
    <row r="29" spans="1:7" ht="11.25">
      <c r="A29" s="2" t="s">
        <v>108</v>
      </c>
      <c r="F29" s="60">
        <v>-242</v>
      </c>
      <c r="G29" s="60">
        <v>-563</v>
      </c>
    </row>
    <row r="30" spans="1:7" ht="11.25">
      <c r="A30" s="2" t="s">
        <v>146</v>
      </c>
      <c r="F30" s="60">
        <v>-40</v>
      </c>
      <c r="G30" s="60">
        <v>-54</v>
      </c>
    </row>
    <row r="31" spans="1:7" ht="11.25">
      <c r="A31" s="2" t="s">
        <v>147</v>
      </c>
      <c r="F31" s="151">
        <f>-F20</f>
        <v>191</v>
      </c>
      <c r="G31" s="60">
        <v>66</v>
      </c>
    </row>
    <row r="32" spans="6:7" ht="11.25">
      <c r="F32" s="119"/>
      <c r="G32" s="119"/>
    </row>
    <row r="33" spans="1:7" ht="11.25">
      <c r="A33" s="10" t="s">
        <v>164</v>
      </c>
      <c r="F33" s="120">
        <f>SUM(F28:F32)</f>
        <v>-2986</v>
      </c>
      <c r="G33" s="120">
        <f>SUM(G28:G32)</f>
        <v>4804</v>
      </c>
    </row>
    <row r="34" spans="6:7" ht="11.25">
      <c r="F34" s="60"/>
      <c r="G34" s="60"/>
    </row>
    <row r="35" spans="1:7" ht="11.25">
      <c r="A35" s="10" t="s">
        <v>148</v>
      </c>
      <c r="F35" s="60"/>
      <c r="G35" s="60"/>
    </row>
    <row r="36" spans="1:7" ht="11.25">
      <c r="A36" s="2" t="s">
        <v>149</v>
      </c>
      <c r="F36" s="50">
        <v>-1077</v>
      </c>
      <c r="G36" s="60">
        <v>-652</v>
      </c>
    </row>
    <row r="37" spans="1:7" ht="11.25">
      <c r="A37" s="2" t="s">
        <v>150</v>
      </c>
      <c r="F37" s="50">
        <v>-107</v>
      </c>
      <c r="G37" s="60">
        <v>4</v>
      </c>
    </row>
    <row r="38" spans="6:7" ht="11.25">
      <c r="F38" s="52"/>
      <c r="G38" s="119"/>
    </row>
    <row r="39" spans="1:7" ht="11.25">
      <c r="A39" s="10" t="s">
        <v>151</v>
      </c>
      <c r="F39" s="53">
        <f>SUM(F36:F38)</f>
        <v>-1184</v>
      </c>
      <c r="G39" s="120">
        <f>SUM(G36:G38)</f>
        <v>-648</v>
      </c>
    </row>
    <row r="40" spans="6:7" ht="11.25">
      <c r="F40" s="50"/>
      <c r="G40" s="60"/>
    </row>
    <row r="41" spans="1:7" ht="11.25">
      <c r="A41" s="10" t="s">
        <v>152</v>
      </c>
      <c r="F41" s="50"/>
      <c r="G41" s="60"/>
    </row>
    <row r="42" spans="1:7" ht="11.25">
      <c r="A42" s="2" t="s">
        <v>111</v>
      </c>
      <c r="F42" s="50">
        <v>0</v>
      </c>
      <c r="G42" s="60">
        <v>-1820</v>
      </c>
    </row>
    <row r="43" spans="1:7" ht="11.25">
      <c r="A43" s="2" t="s">
        <v>153</v>
      </c>
      <c r="F43" s="50">
        <v>-31</v>
      </c>
      <c r="G43" s="60">
        <v>-73</v>
      </c>
    </row>
    <row r="44" spans="1:7" ht="11.25">
      <c r="A44" s="2" t="s">
        <v>154</v>
      </c>
      <c r="F44" s="50">
        <v>-82</v>
      </c>
      <c r="G44" s="60">
        <v>-60</v>
      </c>
    </row>
    <row r="45" spans="6:7" ht="11.25">
      <c r="F45" s="52"/>
      <c r="G45" s="119"/>
    </row>
    <row r="46" spans="1:7" ht="11.25">
      <c r="A46" s="10" t="s">
        <v>155</v>
      </c>
      <c r="F46" s="53">
        <f>SUM(F42:F45)</f>
        <v>-113</v>
      </c>
      <c r="G46" s="120">
        <f>SUM(G42:G45)</f>
        <v>-1953</v>
      </c>
    </row>
    <row r="47" spans="6:7" ht="11.25">
      <c r="F47" s="50"/>
      <c r="G47" s="60"/>
    </row>
    <row r="48" spans="1:7" ht="11.25">
      <c r="A48" s="10" t="s">
        <v>167</v>
      </c>
      <c r="F48" s="50">
        <f>F46+F39+F33</f>
        <v>-4283</v>
      </c>
      <c r="G48" s="60">
        <f>G46+G39+G33</f>
        <v>2203</v>
      </c>
    </row>
    <row r="49" spans="6:7" ht="11.25">
      <c r="F49" s="50"/>
      <c r="G49" s="60"/>
    </row>
    <row r="50" spans="1:7" ht="11.25">
      <c r="A50" s="10" t="s">
        <v>156</v>
      </c>
      <c r="F50" s="50">
        <v>94</v>
      </c>
      <c r="G50" s="60">
        <v>-9</v>
      </c>
    </row>
    <row r="51" spans="6:7" ht="11.25">
      <c r="F51" s="50"/>
      <c r="G51" s="60"/>
    </row>
    <row r="52" spans="1:7" ht="11.25">
      <c r="A52" s="10" t="s">
        <v>157</v>
      </c>
      <c r="F52" s="50"/>
      <c r="G52" s="60"/>
    </row>
    <row r="53" spans="1:9" ht="11.25">
      <c r="A53" s="10" t="s">
        <v>158</v>
      </c>
      <c r="F53" s="50">
        <v>20698</v>
      </c>
      <c r="G53" s="60">
        <f>11807-42</f>
        <v>11765</v>
      </c>
      <c r="I53" s="114"/>
    </row>
    <row r="54" spans="6:7" ht="11.25">
      <c r="F54" s="50"/>
      <c r="G54" s="50"/>
    </row>
    <row r="55" spans="1:7" ht="11.25">
      <c r="A55" s="10" t="s">
        <v>159</v>
      </c>
      <c r="F55" s="54"/>
      <c r="G55" s="54"/>
    </row>
    <row r="56" spans="1:7" ht="12" thickBot="1">
      <c r="A56" s="10" t="s">
        <v>158</v>
      </c>
      <c r="F56" s="55">
        <f>SUM(F48:F54)</f>
        <v>16509</v>
      </c>
      <c r="G56" s="55">
        <f>SUM(G48:G54)</f>
        <v>13959</v>
      </c>
    </row>
    <row r="57" spans="6:7" ht="11.25">
      <c r="F57" s="48"/>
      <c r="G57" s="48"/>
    </row>
    <row r="58" spans="6:7" ht="11.25">
      <c r="F58" s="48"/>
      <c r="G58" s="48"/>
    </row>
    <row r="60" ht="11.25">
      <c r="A60" s="10" t="s">
        <v>93</v>
      </c>
    </row>
    <row r="62" spans="1:7" ht="11.25">
      <c r="A62" s="2" t="s">
        <v>40</v>
      </c>
      <c r="F62" s="56">
        <v>4898.343</v>
      </c>
      <c r="G62" s="56">
        <v>8275</v>
      </c>
    </row>
    <row r="63" spans="1:7" ht="11.25">
      <c r="A63" s="2" t="s">
        <v>76</v>
      </c>
      <c r="F63" s="56">
        <v>11610.763</v>
      </c>
      <c r="G63" s="56">
        <v>5684</v>
      </c>
    </row>
    <row r="65" spans="5:7" ht="17.25" customHeight="1" thickBot="1">
      <c r="E65" s="26"/>
      <c r="F65" s="57">
        <f>SUM(F62:F64)</f>
        <v>16509.106</v>
      </c>
      <c r="G65" s="57">
        <f>SUM(G62:G64)</f>
        <v>13959</v>
      </c>
    </row>
    <row r="67" ht="11.25">
      <c r="A67" s="117" t="s">
        <v>160</v>
      </c>
    </row>
    <row r="68" ht="11.25">
      <c r="A68" s="118" t="s">
        <v>161</v>
      </c>
    </row>
    <row r="70" spans="1:8" ht="37.5" customHeight="1">
      <c r="A70" s="170" t="s">
        <v>228</v>
      </c>
      <c r="B70" s="170"/>
      <c r="C70" s="170"/>
      <c r="D70" s="170"/>
      <c r="E70" s="170"/>
      <c r="F70" s="170"/>
      <c r="G70" s="170"/>
      <c r="H70" s="170"/>
    </row>
    <row r="74" spans="6:10" ht="13.5">
      <c r="F74" s="58"/>
      <c r="G74" s="58"/>
      <c r="H74" s="59"/>
      <c r="I74" s="58"/>
      <c r="J74" s="58"/>
    </row>
    <row r="75" spans="6:10" ht="13.5">
      <c r="F75" s="58"/>
      <c r="G75" s="58"/>
      <c r="H75" s="59"/>
      <c r="I75" s="58"/>
      <c r="J75" s="58"/>
    </row>
    <row r="77" spans="8:10" ht="11.25">
      <c r="H77" s="26"/>
      <c r="I77" s="26"/>
      <c r="J77" s="26"/>
    </row>
  </sheetData>
  <sheetProtection/>
  <mergeCells count="5">
    <mergeCell ref="A70:H70"/>
    <mergeCell ref="A1:G1"/>
    <mergeCell ref="A2:G2"/>
    <mergeCell ref="A3:G3"/>
    <mergeCell ref="A4:G4"/>
  </mergeCells>
  <printOptions/>
  <pageMargins left="0.5" right="0.5" top="0.75" bottom="0.75" header="0.5" footer="0.5"/>
  <pageSetup fitToHeight="1" fitToWidth="1"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sheetPr>
    <tabColor theme="9" tint="0.39998000860214233"/>
    <pageSetUpPr fitToPage="1"/>
  </sheetPr>
  <dimension ref="A1:N48"/>
  <sheetViews>
    <sheetView zoomScale="90" zoomScaleNormal="90" zoomScalePageLayoutView="0" workbookViewId="0" topLeftCell="A1">
      <selection activeCell="D49" sqref="D49"/>
    </sheetView>
  </sheetViews>
  <sheetFormatPr defaultColWidth="9.00390625" defaultRowHeight="13.5"/>
  <cols>
    <col min="1" max="1" width="19.75390625" style="2" customWidth="1"/>
    <col min="2" max="2" width="12.625" style="2" customWidth="1"/>
    <col min="3" max="3" width="9.00390625" style="2" customWidth="1"/>
    <col min="4" max="4" width="9.00390625" style="11" customWidth="1"/>
    <col min="5" max="10" width="13.625" style="3" customWidth="1"/>
    <col min="11" max="11" width="13.625" style="3" hidden="1" customWidth="1"/>
    <col min="12" max="12" width="13.625" style="2" hidden="1" customWidth="1"/>
    <col min="13" max="13" width="11.875" style="3" bestFit="1" customWidth="1"/>
    <col min="14" max="16384" width="9.00390625" style="2" customWidth="1"/>
  </cols>
  <sheetData>
    <row r="1" spans="1:12" ht="11.25">
      <c r="A1" s="171" t="str">
        <f>PL!A1</f>
        <v>KELINGTON GROUP BERHAD ("KGB")</v>
      </c>
      <c r="B1" s="171"/>
      <c r="C1" s="171"/>
      <c r="D1" s="171"/>
      <c r="E1" s="171"/>
      <c r="F1" s="171"/>
      <c r="G1" s="171"/>
      <c r="H1" s="171"/>
      <c r="I1" s="171"/>
      <c r="J1" s="171"/>
      <c r="K1" s="171"/>
      <c r="L1" s="171"/>
    </row>
    <row r="2" spans="1:12" ht="11.25">
      <c r="A2" s="171" t="str">
        <f>PL!A2</f>
        <v>(Company No. 501386-P)</v>
      </c>
      <c r="B2" s="171"/>
      <c r="C2" s="171"/>
      <c r="D2" s="171"/>
      <c r="E2" s="171"/>
      <c r="F2" s="171"/>
      <c r="G2" s="171"/>
      <c r="H2" s="171"/>
      <c r="I2" s="171"/>
      <c r="J2" s="171"/>
      <c r="K2" s="171"/>
      <c r="L2" s="171"/>
    </row>
    <row r="3" spans="1:12" ht="11.25">
      <c r="A3" s="172" t="s">
        <v>229</v>
      </c>
      <c r="B3" s="172"/>
      <c r="C3" s="172"/>
      <c r="D3" s="172"/>
      <c r="E3" s="172"/>
      <c r="F3" s="172"/>
      <c r="G3" s="172"/>
      <c r="H3" s="172"/>
      <c r="I3" s="172"/>
      <c r="J3" s="172"/>
      <c r="K3" s="172"/>
      <c r="L3" s="172"/>
    </row>
    <row r="4" spans="1:12" ht="11.25">
      <c r="A4" s="172" t="str">
        <f>PL!A4</f>
        <v>For The Quarter Ended 30 September 2009</v>
      </c>
      <c r="B4" s="172"/>
      <c r="C4" s="172"/>
      <c r="D4" s="172"/>
      <c r="E4" s="172"/>
      <c r="F4" s="172"/>
      <c r="G4" s="172"/>
      <c r="H4" s="172"/>
      <c r="I4" s="172"/>
      <c r="J4" s="172"/>
      <c r="K4" s="172"/>
      <c r="L4" s="172"/>
    </row>
    <row r="7" ht="11.25">
      <c r="E7" s="17" t="s">
        <v>231</v>
      </c>
    </row>
    <row r="8" spans="5:12" ht="11.25">
      <c r="E8" s="4"/>
      <c r="F8" s="175" t="s">
        <v>323</v>
      </c>
      <c r="G8" s="175"/>
      <c r="H8" s="175"/>
      <c r="I8" s="4" t="s">
        <v>55</v>
      </c>
      <c r="J8" s="4"/>
      <c r="K8" s="4" t="s">
        <v>56</v>
      </c>
      <c r="L8" s="1" t="s">
        <v>2</v>
      </c>
    </row>
    <row r="9" spans="5:12" ht="11.25">
      <c r="E9" s="4"/>
      <c r="F9" s="4"/>
      <c r="G9" s="4"/>
      <c r="H9" s="4" t="s">
        <v>102</v>
      </c>
      <c r="I9" s="4"/>
      <c r="J9" s="4"/>
      <c r="K9" s="4"/>
      <c r="L9" s="1"/>
    </row>
    <row r="10" spans="5:12" ht="11.25">
      <c r="E10" s="4" t="s">
        <v>57</v>
      </c>
      <c r="F10" s="4" t="s">
        <v>57</v>
      </c>
      <c r="G10" s="4" t="s">
        <v>61</v>
      </c>
      <c r="H10" s="4" t="s">
        <v>103</v>
      </c>
      <c r="I10" s="4" t="s">
        <v>58</v>
      </c>
      <c r="J10" s="4"/>
      <c r="K10" s="4" t="s">
        <v>59</v>
      </c>
      <c r="L10" s="1" t="s">
        <v>60</v>
      </c>
    </row>
    <row r="11" spans="4:10" ht="11.25">
      <c r="D11" s="1"/>
      <c r="E11" s="4" t="s">
        <v>61</v>
      </c>
      <c r="F11" s="4" t="s">
        <v>62</v>
      </c>
      <c r="G11" s="4" t="s">
        <v>96</v>
      </c>
      <c r="H11" s="4" t="s">
        <v>96</v>
      </c>
      <c r="I11" s="4" t="s">
        <v>63</v>
      </c>
      <c r="J11" s="4" t="s">
        <v>2</v>
      </c>
    </row>
    <row r="12" spans="5:12" ht="11.25">
      <c r="E12" s="4" t="s">
        <v>1</v>
      </c>
      <c r="F12" s="4" t="s">
        <v>1</v>
      </c>
      <c r="G12" s="4" t="s">
        <v>1</v>
      </c>
      <c r="H12" s="4" t="s">
        <v>1</v>
      </c>
      <c r="I12" s="4" t="s">
        <v>1</v>
      </c>
      <c r="J12" s="4" t="s">
        <v>1</v>
      </c>
      <c r="K12" s="4" t="s">
        <v>1</v>
      </c>
      <c r="L12" s="4" t="s">
        <v>1</v>
      </c>
    </row>
    <row r="14" spans="1:14" ht="11.25">
      <c r="A14" s="13" t="s">
        <v>219</v>
      </c>
      <c r="B14" s="18"/>
      <c r="C14" s="18"/>
      <c r="D14" s="19"/>
      <c r="E14" s="9">
        <v>5000</v>
      </c>
      <c r="F14" s="9">
        <v>599</v>
      </c>
      <c r="G14" s="9">
        <v>421</v>
      </c>
      <c r="H14" s="9">
        <v>518</v>
      </c>
      <c r="I14" s="9">
        <v>15078</v>
      </c>
      <c r="J14" s="42">
        <f>SUM(E14:I14)</f>
        <v>21616</v>
      </c>
      <c r="K14" s="9">
        <v>0</v>
      </c>
      <c r="L14" s="9">
        <f>SUM(J14:K14)</f>
        <v>21616</v>
      </c>
      <c r="N14" s="26"/>
    </row>
    <row r="15" spans="1:10" ht="11.25">
      <c r="A15" s="20"/>
      <c r="B15" s="20"/>
      <c r="C15" s="20"/>
      <c r="D15" s="21"/>
      <c r="J15" s="17"/>
    </row>
    <row r="16" spans="5:12" ht="11.25">
      <c r="E16" s="22"/>
      <c r="F16" s="23"/>
      <c r="G16" s="23"/>
      <c r="H16" s="23"/>
      <c r="I16" s="23"/>
      <c r="J16" s="43"/>
      <c r="K16" s="23">
        <v>0</v>
      </c>
      <c r="L16" s="24">
        <f>J16+K16</f>
        <v>0</v>
      </c>
    </row>
    <row r="17" spans="1:12" ht="11.25">
      <c r="A17" s="2" t="s">
        <v>104</v>
      </c>
      <c r="E17" s="38">
        <v>0</v>
      </c>
      <c r="F17" s="9">
        <v>0</v>
      </c>
      <c r="G17" s="9">
        <v>0</v>
      </c>
      <c r="H17" s="9">
        <v>138</v>
      </c>
      <c r="I17" s="9">
        <v>0</v>
      </c>
      <c r="J17" s="44">
        <f>SUM(E17:I17)</f>
        <v>138</v>
      </c>
      <c r="K17" s="9">
        <v>0</v>
      </c>
      <c r="L17" s="39">
        <f>J17+K17</f>
        <v>138</v>
      </c>
    </row>
    <row r="18" spans="1:12" ht="11.25">
      <c r="A18" s="2" t="s">
        <v>222</v>
      </c>
      <c r="E18" s="38">
        <v>0</v>
      </c>
      <c r="F18" s="9">
        <v>0</v>
      </c>
      <c r="G18" s="9">
        <v>1980</v>
      </c>
      <c r="H18" s="9">
        <v>0</v>
      </c>
      <c r="I18" s="9">
        <v>-1980</v>
      </c>
      <c r="J18" s="44">
        <f>SUM(E18:I18)</f>
        <v>0</v>
      </c>
      <c r="K18" s="9"/>
      <c r="L18" s="39"/>
    </row>
    <row r="19" spans="1:12" ht="11.25">
      <c r="A19" s="2" t="s">
        <v>303</v>
      </c>
      <c r="E19" s="162">
        <v>1500</v>
      </c>
      <c r="F19" s="163">
        <v>-599</v>
      </c>
      <c r="G19" s="163"/>
      <c r="H19" s="163"/>
      <c r="I19" s="163">
        <v>-901</v>
      </c>
      <c r="J19" s="44">
        <f>SUM(E19:I19)</f>
        <v>0</v>
      </c>
      <c r="K19" s="9"/>
      <c r="L19" s="39"/>
    </row>
    <row r="20" spans="1:12" ht="11.25">
      <c r="A20" s="2" t="s">
        <v>182</v>
      </c>
      <c r="E20" s="162">
        <v>0</v>
      </c>
      <c r="F20" s="163">
        <v>0</v>
      </c>
      <c r="G20" s="163">
        <v>0</v>
      </c>
      <c r="H20" s="163">
        <v>0</v>
      </c>
      <c r="I20" s="163">
        <f>PL!H33</f>
        <v>6422</v>
      </c>
      <c r="J20" s="164">
        <f>SUM(E20:I20)</f>
        <v>6422</v>
      </c>
      <c r="K20" s="5"/>
      <c r="L20" s="40"/>
    </row>
    <row r="21" spans="5:12" ht="11.25">
      <c r="E21" s="165"/>
      <c r="F21" s="166"/>
      <c r="G21" s="166"/>
      <c r="H21" s="166"/>
      <c r="I21" s="166"/>
      <c r="J21" s="167"/>
      <c r="K21" s="9"/>
      <c r="L21" s="46"/>
    </row>
    <row r="22" spans="1:10" ht="11.25">
      <c r="A22" s="2" t="s">
        <v>64</v>
      </c>
      <c r="E22" s="28"/>
      <c r="F22" s="28"/>
      <c r="G22" s="28"/>
      <c r="H22" s="28"/>
      <c r="I22" s="28"/>
      <c r="J22" s="168"/>
    </row>
    <row r="23" spans="1:12" ht="11.25">
      <c r="A23" s="16" t="s">
        <v>65</v>
      </c>
      <c r="E23" s="163">
        <f aca="true" t="shared" si="0" ref="E23:L23">SUM(E16:E20)</f>
        <v>1500</v>
      </c>
      <c r="F23" s="163">
        <f t="shared" si="0"/>
        <v>-599</v>
      </c>
      <c r="G23" s="163">
        <f t="shared" si="0"/>
        <v>1980</v>
      </c>
      <c r="H23" s="163">
        <f t="shared" si="0"/>
        <v>138</v>
      </c>
      <c r="I23" s="163">
        <f t="shared" si="0"/>
        <v>3541</v>
      </c>
      <c r="J23" s="169">
        <f t="shared" si="0"/>
        <v>6560</v>
      </c>
      <c r="K23" s="9">
        <f t="shared" si="0"/>
        <v>0</v>
      </c>
      <c r="L23" s="9">
        <f t="shared" si="0"/>
        <v>138</v>
      </c>
    </row>
    <row r="24" spans="5:10" ht="11.25">
      <c r="E24" s="163"/>
      <c r="F24" s="163"/>
      <c r="G24" s="163"/>
      <c r="H24" s="163"/>
      <c r="I24" s="163"/>
      <c r="J24" s="169"/>
    </row>
    <row r="25" spans="1:14" ht="17.25" customHeight="1" thickBot="1">
      <c r="A25" s="10" t="s">
        <v>110</v>
      </c>
      <c r="E25" s="116">
        <f aca="true" t="shared" si="1" ref="E25:L25">SUM(E14+E23)</f>
        <v>6500</v>
      </c>
      <c r="F25" s="116">
        <f t="shared" si="1"/>
        <v>0</v>
      </c>
      <c r="G25" s="116">
        <f t="shared" si="1"/>
        <v>2401</v>
      </c>
      <c r="H25" s="116">
        <f t="shared" si="1"/>
        <v>656</v>
      </c>
      <c r="I25" s="116">
        <f t="shared" si="1"/>
        <v>18619</v>
      </c>
      <c r="J25" s="116">
        <f t="shared" si="1"/>
        <v>28176</v>
      </c>
      <c r="K25" s="6">
        <f t="shared" si="1"/>
        <v>0</v>
      </c>
      <c r="L25" s="6">
        <f t="shared" si="1"/>
        <v>21754</v>
      </c>
      <c r="N25" s="26"/>
    </row>
    <row r="26" spans="5:10" ht="11.25">
      <c r="E26" s="28">
        <f>E25-'BS'!F32</f>
        <v>0</v>
      </c>
      <c r="F26" s="28">
        <f>F25-'BS'!F33</f>
        <v>0</v>
      </c>
      <c r="G26" s="28">
        <f>G25-'BS'!F34</f>
        <v>0</v>
      </c>
      <c r="H26" s="28">
        <f>H25-'BS'!F35</f>
        <v>0</v>
      </c>
      <c r="I26" s="28">
        <f>I25-'BS'!F36</f>
        <v>0</v>
      </c>
      <c r="J26" s="168"/>
    </row>
    <row r="27" ht="11.25">
      <c r="J27" s="17"/>
    </row>
    <row r="28" ht="11.25">
      <c r="J28" s="17"/>
    </row>
    <row r="29" spans="1:12" ht="11.25">
      <c r="A29" s="10" t="s">
        <v>133</v>
      </c>
      <c r="E29" s="3">
        <v>5000</v>
      </c>
      <c r="F29" s="3">
        <v>599</v>
      </c>
      <c r="G29" s="3">
        <v>421</v>
      </c>
      <c r="H29" s="3">
        <v>-79</v>
      </c>
      <c r="I29" s="3">
        <v>8472</v>
      </c>
      <c r="J29" s="17">
        <f>SUM(E29:I29)</f>
        <v>14413</v>
      </c>
      <c r="K29" s="3">
        <v>0</v>
      </c>
      <c r="L29" s="26">
        <f>J29+K29</f>
        <v>14413</v>
      </c>
    </row>
    <row r="30" ht="11.25">
      <c r="J30" s="17"/>
    </row>
    <row r="31" spans="5:12" ht="11.25">
      <c r="E31" s="22"/>
      <c r="F31" s="23"/>
      <c r="G31" s="23"/>
      <c r="H31" s="23"/>
      <c r="I31" s="23"/>
      <c r="J31" s="43"/>
      <c r="K31" s="23">
        <v>0</v>
      </c>
      <c r="L31" s="24">
        <f>J31+K31</f>
        <v>0</v>
      </c>
    </row>
    <row r="32" spans="1:12" ht="11.25">
      <c r="A32" s="2" t="s">
        <v>104</v>
      </c>
      <c r="E32" s="38">
        <v>0</v>
      </c>
      <c r="F32" s="9">
        <v>0</v>
      </c>
      <c r="G32" s="9">
        <v>0</v>
      </c>
      <c r="H32" s="9">
        <v>60</v>
      </c>
      <c r="I32" s="9">
        <v>0</v>
      </c>
      <c r="J32" s="44">
        <f>SUM(E32:I32)</f>
        <v>60</v>
      </c>
      <c r="K32" s="9"/>
      <c r="L32" s="39">
        <f>J32+K32</f>
        <v>60</v>
      </c>
    </row>
    <row r="33" spans="1:12" ht="11.25">
      <c r="A33" s="2" t="s">
        <v>182</v>
      </c>
      <c r="E33" s="38">
        <v>0</v>
      </c>
      <c r="F33" s="9">
        <v>0</v>
      </c>
      <c r="G33" s="9">
        <v>0</v>
      </c>
      <c r="H33" s="9">
        <v>0</v>
      </c>
      <c r="I33" s="9">
        <v>4343</v>
      </c>
      <c r="J33" s="44">
        <f>SUM(E33:I33)</f>
        <v>4343</v>
      </c>
      <c r="K33" s="5"/>
      <c r="L33" s="25"/>
    </row>
    <row r="34" spans="5:12" ht="11.25">
      <c r="E34" s="14"/>
      <c r="F34" s="5"/>
      <c r="G34" s="5"/>
      <c r="H34" s="5"/>
      <c r="I34" s="5"/>
      <c r="J34" s="45"/>
      <c r="K34" s="9"/>
      <c r="L34" s="15"/>
    </row>
    <row r="35" spans="1:10" ht="11.25">
      <c r="A35" s="2" t="s">
        <v>64</v>
      </c>
      <c r="J35" s="17"/>
    </row>
    <row r="36" spans="1:12" ht="11.25">
      <c r="A36" s="16" t="s">
        <v>65</v>
      </c>
      <c r="E36" s="9">
        <f aca="true" t="shared" si="2" ref="E36:L36">SUM(E31:E33)</f>
        <v>0</v>
      </c>
      <c r="F36" s="9">
        <f t="shared" si="2"/>
        <v>0</v>
      </c>
      <c r="G36" s="9">
        <f t="shared" si="2"/>
        <v>0</v>
      </c>
      <c r="H36" s="9">
        <f t="shared" si="2"/>
        <v>60</v>
      </c>
      <c r="I36" s="9">
        <f t="shared" si="2"/>
        <v>4343</v>
      </c>
      <c r="J36" s="42">
        <f t="shared" si="2"/>
        <v>4403</v>
      </c>
      <c r="K36" s="9">
        <f t="shared" si="2"/>
        <v>0</v>
      </c>
      <c r="L36" s="9">
        <f t="shared" si="2"/>
        <v>60</v>
      </c>
    </row>
    <row r="37" ht="11.25">
      <c r="J37" s="17"/>
    </row>
    <row r="38" spans="1:12" ht="17.25" customHeight="1" thickBot="1">
      <c r="A38" s="10" t="s">
        <v>230</v>
      </c>
      <c r="E38" s="41">
        <f aca="true" t="shared" si="3" ref="E38:L38">E29+E36+SUM(E37:E37)</f>
        <v>5000</v>
      </c>
      <c r="F38" s="41">
        <f t="shared" si="3"/>
        <v>599</v>
      </c>
      <c r="G38" s="41">
        <f t="shared" si="3"/>
        <v>421</v>
      </c>
      <c r="H38" s="41">
        <f t="shared" si="3"/>
        <v>-19</v>
      </c>
      <c r="I38" s="41">
        <f t="shared" si="3"/>
        <v>12815</v>
      </c>
      <c r="J38" s="41">
        <f t="shared" si="3"/>
        <v>18816</v>
      </c>
      <c r="K38" s="6">
        <f t="shared" si="3"/>
        <v>0</v>
      </c>
      <c r="L38" s="6">
        <f t="shared" si="3"/>
        <v>14473</v>
      </c>
    </row>
    <row r="39" spans="5:10" ht="11.25">
      <c r="E39" s="3">
        <f>E38-'BS'!G32</f>
        <v>0</v>
      </c>
      <c r="F39" s="3">
        <f>F38-'BS'!G33</f>
        <v>0</v>
      </c>
      <c r="G39" s="3">
        <f>G38-'BS'!G34</f>
        <v>0</v>
      </c>
      <c r="J39" s="17"/>
    </row>
    <row r="42" spans="1:12" ht="39" customHeight="1">
      <c r="A42" s="174" t="s">
        <v>322</v>
      </c>
      <c r="B42" s="174"/>
      <c r="C42" s="174"/>
      <c r="D42" s="174"/>
      <c r="E42" s="174"/>
      <c r="F42" s="174"/>
      <c r="G42" s="174"/>
      <c r="H42" s="174"/>
      <c r="I42" s="174"/>
      <c r="J42" s="174"/>
      <c r="K42" s="174"/>
      <c r="L42" s="174"/>
    </row>
    <row r="43" spans="1:12" ht="13.5" customHeight="1">
      <c r="A43" s="7"/>
      <c r="B43" s="7"/>
      <c r="C43" s="7"/>
      <c r="D43" s="7"/>
      <c r="E43" s="7"/>
      <c r="F43" s="7"/>
      <c r="G43" s="7"/>
      <c r="H43" s="7"/>
      <c r="I43" s="7"/>
      <c r="J43" s="7"/>
      <c r="K43" s="7"/>
      <c r="L43" s="7"/>
    </row>
    <row r="44" spans="1:12" ht="13.5" customHeight="1">
      <c r="A44" s="7"/>
      <c r="B44" s="7"/>
      <c r="C44" s="7"/>
      <c r="D44" s="7"/>
      <c r="E44" s="7"/>
      <c r="F44" s="7"/>
      <c r="G44" s="7"/>
      <c r="H44" s="7"/>
      <c r="I44" s="7"/>
      <c r="J44" s="7"/>
      <c r="K44" s="7"/>
      <c r="L44" s="7"/>
    </row>
    <row r="45" spans="1:12" ht="13.5" customHeight="1">
      <c r="A45" s="7"/>
      <c r="B45" s="7"/>
      <c r="C45" s="7"/>
      <c r="D45" s="7"/>
      <c r="E45" s="7"/>
      <c r="F45" s="7"/>
      <c r="G45" s="7"/>
      <c r="H45" s="7"/>
      <c r="I45" s="7"/>
      <c r="J45" s="7"/>
      <c r="K45" s="7"/>
      <c r="L45" s="7"/>
    </row>
    <row r="46" spans="1:12" ht="13.5" customHeight="1">
      <c r="A46" s="7"/>
      <c r="B46" s="7"/>
      <c r="C46" s="7"/>
      <c r="D46" s="7"/>
      <c r="E46" s="7"/>
      <c r="F46" s="7"/>
      <c r="G46" s="7"/>
      <c r="H46" s="7"/>
      <c r="I46" s="7"/>
      <c r="J46" s="7"/>
      <c r="K46" s="7"/>
      <c r="L46" s="7"/>
    </row>
    <row r="47" spans="1:12" ht="13.5" customHeight="1">
      <c r="A47" s="7"/>
      <c r="B47" s="7"/>
      <c r="C47" s="7"/>
      <c r="D47" s="7"/>
      <c r="E47" s="7"/>
      <c r="F47" s="7"/>
      <c r="G47" s="7"/>
      <c r="H47" s="7"/>
      <c r="I47" s="7"/>
      <c r="J47" s="7"/>
      <c r="K47" s="7"/>
      <c r="L47" s="7"/>
    </row>
    <row r="48" spans="1:12" ht="13.5" customHeight="1">
      <c r="A48" s="7"/>
      <c r="B48" s="7"/>
      <c r="C48" s="7"/>
      <c r="D48" s="7"/>
      <c r="E48" s="7"/>
      <c r="F48" s="7"/>
      <c r="G48" s="7"/>
      <c r="H48" s="7"/>
      <c r="I48" s="7"/>
      <c r="J48" s="7"/>
      <c r="K48" s="7"/>
      <c r="L48" s="7"/>
    </row>
  </sheetData>
  <sheetProtection/>
  <mergeCells count="6">
    <mergeCell ref="A42:L42"/>
    <mergeCell ref="F8:H8"/>
    <mergeCell ref="A1:L1"/>
    <mergeCell ref="A2:L2"/>
    <mergeCell ref="A3:L3"/>
    <mergeCell ref="A4:L4"/>
  </mergeCells>
  <printOptions/>
  <pageMargins left="0.5" right="0.5" top="0.75" bottom="0.75" header="0.5" footer="0.5"/>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tabColor theme="9" tint="0.39998000860214233"/>
  </sheetPr>
  <dimension ref="A1:P314"/>
  <sheetViews>
    <sheetView view="pageBreakPreview" zoomScale="85" zoomScaleNormal="90" zoomScaleSheetLayoutView="85" zoomScalePageLayoutView="0" workbookViewId="0" topLeftCell="A148">
      <selection activeCell="P232" sqref="P232"/>
    </sheetView>
  </sheetViews>
  <sheetFormatPr defaultColWidth="9.00390625" defaultRowHeight="13.5"/>
  <cols>
    <col min="1" max="1" width="4.625" style="63" customWidth="1"/>
    <col min="2" max="2" width="26.125" style="63" customWidth="1"/>
    <col min="3" max="8" width="10.375" style="63" customWidth="1"/>
    <col min="9" max="9" width="9.50390625" style="63" customWidth="1"/>
    <col min="10" max="10" width="30.125" style="63" customWidth="1"/>
    <col min="11" max="14" width="9.50390625" style="63" customWidth="1"/>
    <col min="15" max="16384" width="9.00390625" style="63" customWidth="1"/>
  </cols>
  <sheetData>
    <row r="1" ht="11.25">
      <c r="A1" s="62" t="s">
        <v>177</v>
      </c>
    </row>
    <row r="2" ht="11.25">
      <c r="A2" s="62" t="s">
        <v>95</v>
      </c>
    </row>
    <row r="3" ht="11.25">
      <c r="A3" s="62" t="s">
        <v>183</v>
      </c>
    </row>
    <row r="4" ht="11.25">
      <c r="A4" s="62" t="s">
        <v>119</v>
      </c>
    </row>
    <row r="5" ht="11.25">
      <c r="A5" s="62"/>
    </row>
    <row r="6" ht="11.25">
      <c r="A6" s="62" t="s">
        <v>11</v>
      </c>
    </row>
    <row r="8" spans="1:2" ht="14.25" customHeight="1">
      <c r="A8" s="64" t="s">
        <v>12</v>
      </c>
      <c r="B8" s="62" t="s">
        <v>13</v>
      </c>
    </row>
    <row r="10" spans="2:9" ht="66.75" customHeight="1">
      <c r="B10" s="177" t="s">
        <v>326</v>
      </c>
      <c r="C10" s="177"/>
      <c r="D10" s="177"/>
      <c r="E10" s="177"/>
      <c r="F10" s="177"/>
      <c r="G10" s="177"/>
      <c r="H10" s="177"/>
      <c r="I10" s="66"/>
    </row>
    <row r="12" spans="2:10" ht="65.25" customHeight="1">
      <c r="B12" s="177" t="s">
        <v>327</v>
      </c>
      <c r="C12" s="177"/>
      <c r="D12" s="177"/>
      <c r="E12" s="177"/>
      <c r="F12" s="177"/>
      <c r="G12" s="177"/>
      <c r="H12" s="177"/>
      <c r="I12" s="66"/>
      <c r="J12" s="65"/>
    </row>
    <row r="13" ht="11.25" customHeight="1"/>
    <row r="14" spans="2:10" ht="42" customHeight="1">
      <c r="B14" s="177" t="s">
        <v>307</v>
      </c>
      <c r="C14" s="177"/>
      <c r="D14" s="177"/>
      <c r="E14" s="177"/>
      <c r="F14" s="177"/>
      <c r="G14" s="177"/>
      <c r="H14" s="177"/>
      <c r="I14" s="66"/>
      <c r="J14" s="65"/>
    </row>
    <row r="15" spans="2:10" ht="11.25">
      <c r="B15" s="65"/>
      <c r="C15" s="65"/>
      <c r="D15" s="65"/>
      <c r="E15" s="65"/>
      <c r="F15" s="65"/>
      <c r="G15" s="65"/>
      <c r="H15" s="65"/>
      <c r="I15" s="66"/>
      <c r="J15" s="65"/>
    </row>
    <row r="16" spans="2:10" ht="29.25" customHeight="1">
      <c r="B16" s="180" t="s">
        <v>242</v>
      </c>
      <c r="C16" s="180"/>
      <c r="D16" s="180"/>
      <c r="E16" s="180"/>
      <c r="F16" s="180"/>
      <c r="G16" s="180"/>
      <c r="H16" s="180"/>
      <c r="I16" s="66"/>
      <c r="J16" s="65"/>
    </row>
    <row r="17" spans="2:9" ht="13.5">
      <c r="B17" s="123" t="s">
        <v>240</v>
      </c>
      <c r="C17"/>
      <c r="D17" s="65"/>
      <c r="E17" s="65"/>
      <c r="F17" s="65"/>
      <c r="G17" s="65"/>
      <c r="H17" s="65"/>
      <c r="I17" s="66"/>
    </row>
    <row r="18" spans="2:9" ht="13.5">
      <c r="B18" s="123" t="s">
        <v>243</v>
      </c>
      <c r="C18"/>
      <c r="D18" s="65"/>
      <c r="E18" s="65"/>
      <c r="F18" s="65"/>
      <c r="G18" s="65"/>
      <c r="H18" s="65"/>
      <c r="I18" s="66"/>
    </row>
    <row r="19" spans="2:9" ht="13.5">
      <c r="B19" s="123" t="s">
        <v>240</v>
      </c>
      <c r="C19"/>
      <c r="D19" s="65"/>
      <c r="E19" s="65"/>
      <c r="F19" s="65"/>
      <c r="G19" s="65"/>
      <c r="H19" s="65"/>
      <c r="I19" s="66"/>
    </row>
    <row r="20" spans="2:9" ht="11.25">
      <c r="B20" s="123" t="s">
        <v>244</v>
      </c>
      <c r="C20" s="123" t="s">
        <v>245</v>
      </c>
      <c r="D20" s="65"/>
      <c r="E20" s="65"/>
      <c r="F20" s="65"/>
      <c r="G20" s="65"/>
      <c r="H20" s="65"/>
      <c r="I20" s="66"/>
    </row>
    <row r="21" spans="2:9" ht="13.5">
      <c r="B21" s="123" t="s">
        <v>240</v>
      </c>
      <c r="C21"/>
      <c r="D21" s="65"/>
      <c r="E21" s="65"/>
      <c r="F21" s="65"/>
      <c r="G21" s="65"/>
      <c r="H21" s="65"/>
      <c r="I21" s="66"/>
    </row>
    <row r="22" spans="2:9" ht="14.25">
      <c r="B22" s="123" t="s">
        <v>246</v>
      </c>
      <c r="C22"/>
      <c r="D22" s="65"/>
      <c r="E22" s="65"/>
      <c r="F22" s="65"/>
      <c r="G22" s="65"/>
      <c r="H22" s="65"/>
      <c r="I22" s="66"/>
    </row>
    <row r="23" spans="2:9" ht="13.5">
      <c r="B23" s="123" t="s">
        <v>247</v>
      </c>
      <c r="C23"/>
      <c r="D23" s="65"/>
      <c r="E23" s="65"/>
      <c r="F23" s="65"/>
      <c r="G23" s="65"/>
      <c r="H23" s="65"/>
      <c r="I23" s="66"/>
    </row>
    <row r="24" spans="2:9" ht="13.5">
      <c r="B24" s="123" t="s">
        <v>248</v>
      </c>
      <c r="C24"/>
      <c r="D24" s="65"/>
      <c r="E24" s="65"/>
      <c r="F24" s="65"/>
      <c r="G24" s="65"/>
      <c r="H24" s="65"/>
      <c r="I24" s="66"/>
    </row>
    <row r="25" spans="2:9" ht="13.5">
      <c r="B25" s="123" t="s">
        <v>249</v>
      </c>
      <c r="C25"/>
      <c r="D25" s="65"/>
      <c r="E25" s="65"/>
      <c r="F25" s="65"/>
      <c r="G25" s="65"/>
      <c r="H25" s="65"/>
      <c r="I25" s="66"/>
    </row>
    <row r="26" spans="2:9" ht="13.5">
      <c r="B26" s="123" t="s">
        <v>250</v>
      </c>
      <c r="C26"/>
      <c r="D26" s="65"/>
      <c r="E26" s="65"/>
      <c r="F26" s="65"/>
      <c r="G26" s="65"/>
      <c r="H26" s="65"/>
      <c r="I26" s="66"/>
    </row>
    <row r="27" spans="2:9" ht="11.25">
      <c r="B27" s="65"/>
      <c r="C27" s="65"/>
      <c r="D27" s="65"/>
      <c r="E27" s="65"/>
      <c r="F27" s="65"/>
      <c r="G27" s="65"/>
      <c r="H27" s="65"/>
      <c r="I27" s="66"/>
    </row>
    <row r="28" spans="2:11" ht="13.5">
      <c r="B28" s="123" t="s">
        <v>251</v>
      </c>
      <c r="C28"/>
      <c r="D28" s="65"/>
      <c r="E28" s="65"/>
      <c r="F28" s="65"/>
      <c r="G28" s="65"/>
      <c r="H28" s="65"/>
      <c r="I28" s="66"/>
      <c r="J28" s="123" t="s">
        <v>240</v>
      </c>
      <c r="K28"/>
    </row>
    <row r="29" spans="2:9" ht="13.5">
      <c r="B29" s="123" t="s">
        <v>240</v>
      </c>
      <c r="C29"/>
      <c r="D29" s="65"/>
      <c r="E29" s="65"/>
      <c r="F29" s="65"/>
      <c r="G29" s="65"/>
      <c r="H29" s="65"/>
      <c r="I29" s="66"/>
    </row>
    <row r="30" spans="2:9" ht="11.25">
      <c r="B30" s="123" t="s">
        <v>252</v>
      </c>
      <c r="C30" s="123" t="s">
        <v>253</v>
      </c>
      <c r="D30" s="65"/>
      <c r="E30" s="65"/>
      <c r="F30" s="65"/>
      <c r="G30" s="65"/>
      <c r="H30" s="65"/>
      <c r="I30" s="66"/>
    </row>
    <row r="31" spans="2:9" ht="11.25">
      <c r="B31" s="123" t="s">
        <v>254</v>
      </c>
      <c r="C31" s="123" t="s">
        <v>255</v>
      </c>
      <c r="D31" s="65"/>
      <c r="E31" s="65"/>
      <c r="F31" s="65"/>
      <c r="G31" s="65"/>
      <c r="H31" s="65"/>
      <c r="I31" s="66"/>
    </row>
    <row r="32" spans="2:9" ht="11.25">
      <c r="B32" s="123" t="s">
        <v>256</v>
      </c>
      <c r="C32" s="123" t="s">
        <v>257</v>
      </c>
      <c r="D32" s="65"/>
      <c r="E32" s="65"/>
      <c r="F32" s="65"/>
      <c r="G32" s="65"/>
      <c r="H32" s="65"/>
      <c r="I32" s="66"/>
    </row>
    <row r="33" spans="2:9" ht="11.25">
      <c r="B33" s="123" t="s">
        <v>258</v>
      </c>
      <c r="C33" s="123" t="s">
        <v>259</v>
      </c>
      <c r="D33" s="65"/>
      <c r="E33" s="65"/>
      <c r="F33" s="65"/>
      <c r="G33" s="65"/>
      <c r="H33" s="65"/>
      <c r="I33" s="66"/>
    </row>
    <row r="34" spans="2:9" ht="13.5">
      <c r="B34" s="123" t="s">
        <v>240</v>
      </c>
      <c r="C34"/>
      <c r="D34" s="65"/>
      <c r="E34" s="65"/>
      <c r="F34" s="65"/>
      <c r="G34" s="65"/>
      <c r="H34" s="65"/>
      <c r="I34" s="66"/>
    </row>
    <row r="35" spans="2:9" ht="13.5">
      <c r="B35" s="123" t="s">
        <v>260</v>
      </c>
      <c r="C35"/>
      <c r="D35" s="65"/>
      <c r="E35" s="65"/>
      <c r="F35" s="65"/>
      <c r="G35" s="65"/>
      <c r="H35" s="65"/>
      <c r="I35" s="66"/>
    </row>
    <row r="36" spans="2:9" ht="13.5">
      <c r="B36" s="123" t="s">
        <v>261</v>
      </c>
      <c r="C36"/>
      <c r="D36" s="65"/>
      <c r="E36" s="65"/>
      <c r="F36" s="65"/>
      <c r="G36" s="65"/>
      <c r="H36" s="65"/>
      <c r="I36" s="66"/>
    </row>
    <row r="37" spans="2:9" ht="13.5">
      <c r="B37" s="123" t="s">
        <v>262</v>
      </c>
      <c r="C37"/>
      <c r="D37" s="65"/>
      <c r="E37" s="65"/>
      <c r="F37" s="65"/>
      <c r="G37" s="65"/>
      <c r="H37" s="65"/>
      <c r="I37" s="66"/>
    </row>
    <row r="38" spans="2:9" ht="13.5">
      <c r="B38" s="123" t="s">
        <v>263</v>
      </c>
      <c r="C38"/>
      <c r="D38" s="65"/>
      <c r="E38" s="65"/>
      <c r="F38" s="65"/>
      <c r="G38" s="65"/>
      <c r="H38" s="65"/>
      <c r="I38" s="66"/>
    </row>
    <row r="39" spans="2:9" ht="13.5">
      <c r="B39" s="123" t="s">
        <v>264</v>
      </c>
      <c r="C39"/>
      <c r="D39" s="65"/>
      <c r="E39" s="65"/>
      <c r="F39" s="65"/>
      <c r="G39" s="65"/>
      <c r="H39" s="65"/>
      <c r="I39" s="66"/>
    </row>
    <row r="40" spans="2:9" ht="13.5">
      <c r="B40" s="123" t="s">
        <v>240</v>
      </c>
      <c r="C40"/>
      <c r="D40" s="65"/>
      <c r="E40" s="65"/>
      <c r="F40" s="65"/>
      <c r="G40" s="65"/>
      <c r="H40" s="65"/>
      <c r="I40" s="66"/>
    </row>
    <row r="41" spans="2:9" ht="13.5">
      <c r="B41" s="123" t="s">
        <v>265</v>
      </c>
      <c r="C41"/>
      <c r="D41" s="65"/>
      <c r="E41" s="65"/>
      <c r="F41" s="65"/>
      <c r="G41" s="65"/>
      <c r="H41" s="65"/>
      <c r="I41" s="66"/>
    </row>
    <row r="42" spans="2:9" ht="13.5">
      <c r="B42" s="123" t="s">
        <v>266</v>
      </c>
      <c r="C42"/>
      <c r="D42" s="65"/>
      <c r="E42" s="65"/>
      <c r="F42" s="65"/>
      <c r="G42" s="65"/>
      <c r="H42" s="65"/>
      <c r="I42" s="66"/>
    </row>
    <row r="43" spans="2:9" ht="13.5">
      <c r="B43" s="123" t="s">
        <v>240</v>
      </c>
      <c r="C43"/>
      <c r="D43" s="65"/>
      <c r="E43" s="65"/>
      <c r="F43" s="65"/>
      <c r="G43" s="65"/>
      <c r="H43" s="65"/>
      <c r="I43" s="66"/>
    </row>
    <row r="44" spans="2:9" ht="13.5">
      <c r="B44" s="123" t="s">
        <v>267</v>
      </c>
      <c r="C44"/>
      <c r="D44" s="65"/>
      <c r="E44" s="65"/>
      <c r="F44" s="65"/>
      <c r="G44" s="65"/>
      <c r="H44" s="65"/>
      <c r="I44" s="66"/>
    </row>
    <row r="45" spans="2:9" ht="13.5">
      <c r="B45" s="123" t="s">
        <v>268</v>
      </c>
      <c r="C45"/>
      <c r="D45" s="65"/>
      <c r="E45" s="65"/>
      <c r="F45" s="65"/>
      <c r="G45" s="65"/>
      <c r="H45" s="65"/>
      <c r="I45" s="66"/>
    </row>
    <row r="46" spans="2:9" ht="13.5">
      <c r="B46" s="123" t="s">
        <v>269</v>
      </c>
      <c r="C46"/>
      <c r="D46" s="65"/>
      <c r="E46" s="65"/>
      <c r="F46" s="65"/>
      <c r="G46" s="65"/>
      <c r="H46" s="65"/>
      <c r="I46" s="66"/>
    </row>
    <row r="47" spans="2:9" ht="11.25">
      <c r="B47" s="65"/>
      <c r="C47" s="65"/>
      <c r="D47" s="65"/>
      <c r="E47" s="65"/>
      <c r="F47" s="65"/>
      <c r="G47" s="65"/>
      <c r="H47" s="65"/>
      <c r="I47" s="66"/>
    </row>
    <row r="48" spans="2:9" ht="13.5">
      <c r="B48" s="123" t="s">
        <v>270</v>
      </c>
      <c r="C48"/>
      <c r="D48" s="65"/>
      <c r="E48" s="65"/>
      <c r="F48" s="65"/>
      <c r="G48" s="65"/>
      <c r="H48" s="65"/>
      <c r="I48" s="66"/>
    </row>
    <row r="49" spans="2:9" ht="13.5">
      <c r="B49" s="123" t="s">
        <v>240</v>
      </c>
      <c r="C49"/>
      <c r="D49" s="65"/>
      <c r="E49" s="65"/>
      <c r="F49" s="65"/>
      <c r="G49" s="65"/>
      <c r="H49" s="65"/>
      <c r="I49" s="66"/>
    </row>
    <row r="50" spans="2:9" ht="11.25">
      <c r="B50" s="123" t="s">
        <v>271</v>
      </c>
      <c r="C50" s="123" t="s">
        <v>272</v>
      </c>
      <c r="D50" s="65"/>
      <c r="E50" s="65"/>
      <c r="F50" s="65"/>
      <c r="G50" s="65"/>
      <c r="H50" s="65"/>
      <c r="I50" s="66"/>
    </row>
    <row r="51" spans="2:9" ht="11.25">
      <c r="B51" s="123" t="s">
        <v>273</v>
      </c>
      <c r="C51" s="123" t="s">
        <v>295</v>
      </c>
      <c r="D51" s="65"/>
      <c r="E51" s="65"/>
      <c r="F51" s="65"/>
      <c r="G51" s="65"/>
      <c r="H51" s="65"/>
      <c r="I51" s="66"/>
    </row>
    <row r="52" spans="2:9" ht="11.25">
      <c r="B52" s="123" t="s">
        <v>294</v>
      </c>
      <c r="C52" s="123" t="s">
        <v>274</v>
      </c>
      <c r="D52" s="65"/>
      <c r="E52" s="65"/>
      <c r="F52" s="65"/>
      <c r="G52" s="65"/>
      <c r="H52" s="65"/>
      <c r="I52" s="66"/>
    </row>
    <row r="53" spans="2:9" ht="13.5">
      <c r="B53" s="123" t="s">
        <v>240</v>
      </c>
      <c r="C53"/>
      <c r="D53" s="65"/>
      <c r="E53" s="65"/>
      <c r="F53" s="65"/>
      <c r="G53" s="65"/>
      <c r="H53" s="65"/>
      <c r="I53" s="66"/>
    </row>
    <row r="54" spans="2:9" ht="13.5">
      <c r="B54" s="123" t="s">
        <v>275</v>
      </c>
      <c r="C54"/>
      <c r="D54" s="65"/>
      <c r="E54" s="65"/>
      <c r="F54" s="65"/>
      <c r="G54" s="65"/>
      <c r="H54" s="65"/>
      <c r="I54" s="66"/>
    </row>
    <row r="55" spans="2:9" ht="11.25">
      <c r="B55" s="65"/>
      <c r="C55" s="65"/>
      <c r="D55" s="65"/>
      <c r="E55" s="65"/>
      <c r="F55" s="65"/>
      <c r="G55" s="65"/>
      <c r="H55" s="65"/>
      <c r="I55" s="66"/>
    </row>
    <row r="56" spans="2:9" ht="13.5">
      <c r="B56" s="123" t="s">
        <v>276</v>
      </c>
      <c r="C56"/>
      <c r="D56" s="70"/>
      <c r="E56" s="65"/>
      <c r="F56" s="65"/>
      <c r="G56" s="65"/>
      <c r="H56" s="65"/>
      <c r="I56" s="66"/>
    </row>
    <row r="57" spans="2:9" ht="13.5">
      <c r="B57" s="123" t="s">
        <v>240</v>
      </c>
      <c r="C57"/>
      <c r="D57" s="70"/>
      <c r="E57" s="65"/>
      <c r="F57" s="65"/>
      <c r="G57" s="65"/>
      <c r="H57" s="65"/>
      <c r="I57" s="66"/>
    </row>
    <row r="58" spans="2:9" ht="11.25">
      <c r="B58" s="123" t="s">
        <v>277</v>
      </c>
      <c r="C58" s="123" t="s">
        <v>278</v>
      </c>
      <c r="D58" s="70"/>
      <c r="E58" s="65"/>
      <c r="F58" s="65"/>
      <c r="G58" s="65"/>
      <c r="H58" s="65"/>
      <c r="I58" s="66"/>
    </row>
    <row r="59" spans="2:9" ht="11.25">
      <c r="B59" s="123" t="s">
        <v>279</v>
      </c>
      <c r="C59" s="123" t="s">
        <v>280</v>
      </c>
      <c r="D59" s="70"/>
      <c r="E59" s="65"/>
      <c r="F59" s="65"/>
      <c r="G59" s="65"/>
      <c r="H59" s="65"/>
      <c r="I59" s="66"/>
    </row>
    <row r="60" spans="2:9" ht="11.25">
      <c r="B60" s="123" t="s">
        <v>281</v>
      </c>
      <c r="C60" s="123" t="s">
        <v>282</v>
      </c>
      <c r="D60" s="70"/>
      <c r="E60" s="65"/>
      <c r="F60" s="65"/>
      <c r="G60" s="65"/>
      <c r="H60" s="65"/>
      <c r="I60" s="66"/>
    </row>
    <row r="61" spans="2:9" ht="11.25">
      <c r="B61" s="123" t="s">
        <v>283</v>
      </c>
      <c r="C61" s="123" t="s">
        <v>284</v>
      </c>
      <c r="D61" s="70"/>
      <c r="E61" s="65"/>
      <c r="F61" s="65"/>
      <c r="G61" s="65"/>
      <c r="H61" s="65"/>
      <c r="I61" s="66"/>
    </row>
    <row r="62" spans="2:9" ht="11.25">
      <c r="B62" s="123" t="s">
        <v>285</v>
      </c>
      <c r="C62" s="123" t="s">
        <v>286</v>
      </c>
      <c r="D62" s="70"/>
      <c r="E62" s="65"/>
      <c r="F62" s="65"/>
      <c r="G62" s="65"/>
      <c r="H62" s="65"/>
      <c r="I62" s="66"/>
    </row>
    <row r="63" spans="2:9" ht="13.5">
      <c r="B63" s="123" t="s">
        <v>287</v>
      </c>
      <c r="C63"/>
      <c r="D63" s="70"/>
      <c r="E63" s="65"/>
      <c r="F63" s="65"/>
      <c r="G63" s="65"/>
      <c r="H63" s="65"/>
      <c r="I63" s="66"/>
    </row>
    <row r="64" spans="2:9" ht="13.5">
      <c r="B64" s="123" t="s">
        <v>240</v>
      </c>
      <c r="C64"/>
      <c r="D64" s="70"/>
      <c r="E64" s="65"/>
      <c r="F64" s="65"/>
      <c r="G64" s="65"/>
      <c r="H64" s="65"/>
      <c r="I64" s="66"/>
    </row>
    <row r="65" spans="2:9" ht="13.5">
      <c r="B65" s="123" t="s">
        <v>288</v>
      </c>
      <c r="C65"/>
      <c r="D65" s="70"/>
      <c r="E65" s="65"/>
      <c r="F65" s="65"/>
      <c r="G65" s="65"/>
      <c r="H65" s="65"/>
      <c r="I65" s="66"/>
    </row>
    <row r="66" spans="2:9" ht="13.5">
      <c r="B66" s="123" t="s">
        <v>289</v>
      </c>
      <c r="C66"/>
      <c r="D66" s="70"/>
      <c r="E66" s="65"/>
      <c r="F66" s="65"/>
      <c r="G66" s="65"/>
      <c r="H66" s="65"/>
      <c r="I66" s="66"/>
    </row>
    <row r="67" spans="2:9" ht="13.5">
      <c r="B67" s="123" t="s">
        <v>290</v>
      </c>
      <c r="C67"/>
      <c r="D67" s="70"/>
      <c r="E67" s="65"/>
      <c r="F67" s="65"/>
      <c r="G67" s="65"/>
      <c r="H67" s="65"/>
      <c r="I67" s="66"/>
    </row>
    <row r="68" spans="2:11" ht="13.5">
      <c r="B68" s="123" t="s">
        <v>291</v>
      </c>
      <c r="C68"/>
      <c r="D68" s="73"/>
      <c r="E68" s="65"/>
      <c r="F68" s="65"/>
      <c r="G68" s="65"/>
      <c r="H68" s="65"/>
      <c r="I68" s="66"/>
      <c r="J68" s="123" t="s">
        <v>240</v>
      </c>
      <c r="K68"/>
    </row>
    <row r="69" spans="2:9" ht="13.5">
      <c r="B69" s="123" t="s">
        <v>292</v>
      </c>
      <c r="C69"/>
      <c r="D69" s="70"/>
      <c r="E69" s="65"/>
      <c r="F69" s="65"/>
      <c r="G69" s="65"/>
      <c r="H69" s="65"/>
      <c r="I69" s="66"/>
    </row>
    <row r="70" spans="2:9" ht="13.5">
      <c r="B70" s="123" t="s">
        <v>293</v>
      </c>
      <c r="C70"/>
      <c r="D70" s="70"/>
      <c r="E70" s="65"/>
      <c r="F70" s="65"/>
      <c r="G70" s="65"/>
      <c r="H70" s="65"/>
      <c r="I70" s="66"/>
    </row>
    <row r="71" spans="2:9" ht="13.5" customHeight="1">
      <c r="B71" s="70"/>
      <c r="C71" s="70"/>
      <c r="D71" s="70"/>
      <c r="E71" s="65"/>
      <c r="F71" s="65"/>
      <c r="G71" s="65"/>
      <c r="H71" s="65"/>
      <c r="I71" s="66"/>
    </row>
    <row r="72" spans="2:8" ht="78" customHeight="1">
      <c r="B72" s="187" t="s">
        <v>340</v>
      </c>
      <c r="C72" s="187"/>
      <c r="D72" s="187"/>
      <c r="E72" s="187"/>
      <c r="F72" s="187"/>
      <c r="G72" s="187"/>
      <c r="H72" s="187"/>
    </row>
    <row r="73" spans="2:8" ht="11.25">
      <c r="B73" s="150"/>
      <c r="C73" s="150"/>
      <c r="D73" s="150"/>
      <c r="E73" s="150"/>
      <c r="F73" s="150"/>
      <c r="G73" s="150"/>
      <c r="H73" s="150"/>
    </row>
    <row r="74" spans="2:8" ht="11.25">
      <c r="B74" s="150"/>
      <c r="C74" s="150"/>
      <c r="D74" s="150"/>
      <c r="E74" s="150"/>
      <c r="F74" s="150"/>
      <c r="G74" s="150"/>
      <c r="H74" s="150"/>
    </row>
    <row r="75" spans="1:2" ht="11.25" customHeight="1">
      <c r="A75" s="64" t="s">
        <v>14</v>
      </c>
      <c r="B75" s="62" t="s">
        <v>184</v>
      </c>
    </row>
    <row r="77" spans="2:8" ht="11.25" customHeight="1">
      <c r="B77" s="183" t="s">
        <v>235</v>
      </c>
      <c r="C77" s="183"/>
      <c r="D77" s="183"/>
      <c r="E77" s="183"/>
      <c r="F77" s="183"/>
      <c r="G77" s="183"/>
      <c r="H77" s="183"/>
    </row>
    <row r="78" spans="2:11" ht="18.75" customHeight="1">
      <c r="B78" s="183"/>
      <c r="C78" s="183"/>
      <c r="D78" s="183"/>
      <c r="E78" s="183"/>
      <c r="F78" s="183"/>
      <c r="G78" s="183"/>
      <c r="H78" s="183"/>
      <c r="J78" s="123" t="s">
        <v>240</v>
      </c>
      <c r="K78"/>
    </row>
    <row r="79" spans="10:11" ht="13.5">
      <c r="J79" s="123" t="s">
        <v>240</v>
      </c>
      <c r="K79"/>
    </row>
    <row r="80" spans="1:4" s="70" customFormat="1" ht="11.25">
      <c r="A80" s="68" t="s">
        <v>15</v>
      </c>
      <c r="B80" s="69" t="s">
        <v>18</v>
      </c>
      <c r="D80" s="71"/>
    </row>
    <row r="81" spans="1:4" s="70" customFormat="1" ht="11.25">
      <c r="A81" s="68"/>
      <c r="B81" s="69"/>
      <c r="D81" s="71"/>
    </row>
    <row r="82" spans="1:8" s="70" customFormat="1" ht="11.25" customHeight="1">
      <c r="A82" s="68"/>
      <c r="B82" s="179" t="s">
        <v>185</v>
      </c>
      <c r="C82" s="179"/>
      <c r="D82" s="179"/>
      <c r="E82" s="179"/>
      <c r="F82" s="179"/>
      <c r="G82" s="179"/>
      <c r="H82" s="179"/>
    </row>
    <row r="83" spans="1:8" s="70" customFormat="1" ht="15.75" customHeight="1">
      <c r="A83" s="68"/>
      <c r="B83" s="179"/>
      <c r="C83" s="179"/>
      <c r="D83" s="179"/>
      <c r="E83" s="179"/>
      <c r="F83" s="179"/>
      <c r="G83" s="179"/>
      <c r="H83" s="179"/>
    </row>
    <row r="84" spans="1:8" s="70" customFormat="1" ht="11.25">
      <c r="A84" s="68"/>
      <c r="B84" s="72"/>
      <c r="C84" s="72"/>
      <c r="D84" s="72"/>
      <c r="E84" s="72"/>
      <c r="F84" s="72"/>
      <c r="G84" s="72"/>
      <c r="H84" s="72"/>
    </row>
    <row r="85" spans="1:4" s="70" customFormat="1" ht="11.25">
      <c r="A85" s="68"/>
      <c r="B85" s="70" t="s">
        <v>112</v>
      </c>
      <c r="D85" s="71"/>
    </row>
    <row r="86" spans="1:4" s="70" customFormat="1" ht="11.25">
      <c r="A86" s="68"/>
      <c r="D86" s="71"/>
    </row>
    <row r="87" spans="1:8" s="70" customFormat="1" ht="11.25">
      <c r="A87" s="68"/>
      <c r="B87" s="186" t="s">
        <v>186</v>
      </c>
      <c r="C87" s="186"/>
      <c r="D87" s="186"/>
      <c r="E87" s="186"/>
      <c r="F87" s="186"/>
      <c r="G87" s="186"/>
      <c r="H87" s="186"/>
    </row>
    <row r="88" spans="1:8" s="70" customFormat="1" ht="11.25">
      <c r="A88" s="68"/>
      <c r="B88" s="186"/>
      <c r="C88" s="186"/>
      <c r="D88" s="186"/>
      <c r="E88" s="186"/>
      <c r="F88" s="186"/>
      <c r="G88" s="186"/>
      <c r="H88" s="186"/>
    </row>
    <row r="89" spans="1:8" s="70" customFormat="1" ht="15.75" customHeight="1">
      <c r="A89" s="68"/>
      <c r="B89" s="186"/>
      <c r="C89" s="186"/>
      <c r="D89" s="186"/>
      <c r="E89" s="186"/>
      <c r="F89" s="186"/>
      <c r="G89" s="186"/>
      <c r="H89" s="186"/>
    </row>
    <row r="90" spans="1:4" s="70" customFormat="1" ht="11.25">
      <c r="A90" s="68"/>
      <c r="D90" s="71"/>
    </row>
    <row r="91" spans="3:8" s="73" customFormat="1" ht="11.25">
      <c r="C91" s="182" t="s">
        <v>117</v>
      </c>
      <c r="D91" s="182"/>
      <c r="E91" s="182"/>
      <c r="F91" s="182"/>
      <c r="G91" s="182"/>
      <c r="H91" s="182"/>
    </row>
    <row r="92" spans="3:8" s="70" customFormat="1" ht="11.25">
      <c r="C92" s="74" t="s">
        <v>113</v>
      </c>
      <c r="D92" s="74" t="s">
        <v>114</v>
      </c>
      <c r="E92" s="74" t="s">
        <v>115</v>
      </c>
      <c r="F92" s="74" t="s">
        <v>118</v>
      </c>
      <c r="G92" s="74" t="s">
        <v>187</v>
      </c>
      <c r="H92" s="75" t="s">
        <v>116</v>
      </c>
    </row>
    <row r="93" spans="3:8" s="70" customFormat="1" ht="11.25">
      <c r="C93" s="74" t="s">
        <v>1</v>
      </c>
      <c r="D93" s="74" t="s">
        <v>1</v>
      </c>
      <c r="E93" s="74" t="s">
        <v>1</v>
      </c>
      <c r="F93" s="74" t="s">
        <v>1</v>
      </c>
      <c r="G93" s="74" t="s">
        <v>1</v>
      </c>
      <c r="H93" s="75" t="s">
        <v>1</v>
      </c>
    </row>
    <row r="94" s="70" customFormat="1" ht="11.25"/>
    <row r="95" s="70" customFormat="1" ht="11.25">
      <c r="B95" s="70" t="s">
        <v>0</v>
      </c>
    </row>
    <row r="96" spans="2:8" s="70" customFormat="1" ht="12" thickBot="1">
      <c r="B96" s="76" t="s">
        <v>188</v>
      </c>
      <c r="C96" s="77">
        <v>25659</v>
      </c>
      <c r="D96" s="77">
        <v>6661</v>
      </c>
      <c r="E96" s="77">
        <v>5790</v>
      </c>
      <c r="F96" s="77">
        <v>6387</v>
      </c>
      <c r="G96" s="77">
        <v>171</v>
      </c>
      <c r="H96" s="78">
        <f>SUM(C96:G96)</f>
        <v>44668</v>
      </c>
    </row>
    <row r="97" s="70" customFormat="1" ht="11.25">
      <c r="H97" s="79"/>
    </row>
    <row r="98" spans="2:8" s="70" customFormat="1" ht="11.25">
      <c r="B98" s="70" t="s">
        <v>189</v>
      </c>
      <c r="H98" s="79"/>
    </row>
    <row r="99" spans="2:8" s="70" customFormat="1" ht="11.25">
      <c r="B99" s="70" t="s">
        <v>190</v>
      </c>
      <c r="C99" s="152">
        <f>6743-70</f>
        <v>6673</v>
      </c>
      <c r="D99" s="152">
        <f>-2+70</f>
        <v>68</v>
      </c>
      <c r="E99" s="80">
        <f>199</f>
        <v>199</v>
      </c>
      <c r="F99" s="80">
        <v>1253</v>
      </c>
      <c r="G99" s="80">
        <v>43</v>
      </c>
      <c r="H99" s="79">
        <f>SUM(C99:G99)</f>
        <v>8236</v>
      </c>
    </row>
    <row r="100" spans="2:8" s="70" customFormat="1" ht="11.25">
      <c r="B100" s="70" t="s">
        <v>191</v>
      </c>
      <c r="C100" s="136">
        <v>-23</v>
      </c>
      <c r="D100" s="136">
        <v>-3</v>
      </c>
      <c r="E100" s="81">
        <v>-13</v>
      </c>
      <c r="F100" s="81">
        <v>-1</v>
      </c>
      <c r="G100" s="81">
        <v>0</v>
      </c>
      <c r="H100" s="79">
        <f>SUM(C100:G100)</f>
        <v>-40</v>
      </c>
    </row>
    <row r="101" spans="2:8" s="70" customFormat="1" ht="11.25">
      <c r="B101" s="70" t="s">
        <v>141</v>
      </c>
      <c r="C101" s="135">
        <v>179</v>
      </c>
      <c r="D101" s="135">
        <v>11</v>
      </c>
      <c r="E101" s="83">
        <v>1</v>
      </c>
      <c r="F101" s="84">
        <v>0</v>
      </c>
      <c r="G101" s="84">
        <v>0</v>
      </c>
      <c r="H101" s="84">
        <f>SUM(C101:G101)</f>
        <v>191</v>
      </c>
    </row>
    <row r="102" spans="5:8" s="70" customFormat="1" ht="11.25">
      <c r="E102" s="85"/>
      <c r="F102" s="79"/>
      <c r="G102" s="85"/>
      <c r="H102" s="79"/>
    </row>
    <row r="103" spans="2:8" s="70" customFormat="1" ht="11.25">
      <c r="B103" s="70" t="s">
        <v>105</v>
      </c>
      <c r="C103" s="133"/>
      <c r="D103" s="133"/>
      <c r="E103" s="133"/>
      <c r="F103" s="133"/>
      <c r="G103" s="133"/>
      <c r="H103" s="79">
        <f>SUM(H99:H101)</f>
        <v>8387</v>
      </c>
    </row>
    <row r="104" spans="2:8" s="70" customFormat="1" ht="11.25">
      <c r="B104" s="70" t="s">
        <v>192</v>
      </c>
      <c r="H104" s="79">
        <v>-1965</v>
      </c>
    </row>
    <row r="105" s="70" customFormat="1" ht="11.25">
      <c r="H105" s="79"/>
    </row>
    <row r="106" spans="2:8" s="70" customFormat="1" ht="12" thickBot="1">
      <c r="B106" s="70" t="s">
        <v>172</v>
      </c>
      <c r="H106" s="86">
        <f>SUM(H102:H105)</f>
        <v>6422</v>
      </c>
    </row>
    <row r="107" s="70" customFormat="1" ht="11.25"/>
    <row r="108" spans="2:8" s="70" customFormat="1" ht="17.25" customHeight="1">
      <c r="B108" s="70" t="s">
        <v>193</v>
      </c>
      <c r="C108" s="81">
        <v>972</v>
      </c>
      <c r="D108" s="81">
        <v>60</v>
      </c>
      <c r="E108" s="87">
        <v>30</v>
      </c>
      <c r="F108" s="87">
        <v>15</v>
      </c>
      <c r="G108" s="87">
        <v>0</v>
      </c>
      <c r="H108" s="79">
        <f>SUM(C108:G108)</f>
        <v>1077</v>
      </c>
    </row>
    <row r="109" spans="2:8" s="70" customFormat="1" ht="17.25" customHeight="1">
      <c r="B109" s="70" t="s">
        <v>107</v>
      </c>
      <c r="C109" s="87">
        <v>379</v>
      </c>
      <c r="D109" s="87">
        <v>180</v>
      </c>
      <c r="E109" s="87">
        <v>64</v>
      </c>
      <c r="F109" s="87">
        <v>2</v>
      </c>
      <c r="G109" s="87">
        <v>0</v>
      </c>
      <c r="H109" s="89">
        <f>SUM(C109:G109)</f>
        <v>625</v>
      </c>
    </row>
    <row r="110" spans="2:8" s="70" customFormat="1" ht="17.25" customHeight="1" thickBot="1">
      <c r="B110" s="27" t="s">
        <v>223</v>
      </c>
      <c r="C110" s="77">
        <v>0</v>
      </c>
      <c r="D110" s="77">
        <v>13</v>
      </c>
      <c r="E110" s="77">
        <v>-21</v>
      </c>
      <c r="F110" s="77">
        <v>0</v>
      </c>
      <c r="G110" s="77">
        <v>0</v>
      </c>
      <c r="H110" s="78">
        <f>SUM(C110:G110)</f>
        <v>-8</v>
      </c>
    </row>
    <row r="111" spans="5:8" s="70" customFormat="1" ht="11.25">
      <c r="E111" s="85"/>
      <c r="F111" s="79"/>
      <c r="G111" s="85"/>
      <c r="H111" s="79"/>
    </row>
    <row r="112" spans="5:8" s="70" customFormat="1" ht="11.25">
      <c r="E112" s="85"/>
      <c r="F112" s="79"/>
      <c r="G112" s="85"/>
      <c r="H112" s="79"/>
    </row>
    <row r="113" spans="5:14" s="70" customFormat="1" ht="17.25" customHeight="1">
      <c r="E113" s="87"/>
      <c r="F113" s="87"/>
      <c r="G113" s="87"/>
      <c r="H113" s="87"/>
      <c r="I113" s="73"/>
      <c r="J113" s="73"/>
      <c r="K113" s="87"/>
      <c r="L113" s="87"/>
      <c r="M113" s="87"/>
      <c r="N113" s="87"/>
    </row>
    <row r="114" spans="2:8" ht="11.25">
      <c r="B114" s="73"/>
      <c r="C114" s="182" t="s">
        <v>203</v>
      </c>
      <c r="D114" s="182"/>
      <c r="E114" s="182"/>
      <c r="F114" s="182"/>
      <c r="G114" s="182"/>
      <c r="H114" s="182"/>
    </row>
    <row r="115" spans="2:8" ht="11.25">
      <c r="B115" s="70"/>
      <c r="C115" s="74" t="s">
        <v>113</v>
      </c>
      <c r="D115" s="74" t="s">
        <v>114</v>
      </c>
      <c r="E115" s="74" t="s">
        <v>115</v>
      </c>
      <c r="F115" s="74" t="s">
        <v>118</v>
      </c>
      <c r="G115" s="74" t="s">
        <v>187</v>
      </c>
      <c r="H115" s="75" t="s">
        <v>116</v>
      </c>
    </row>
    <row r="116" spans="3:8" s="70" customFormat="1" ht="11.25">
      <c r="C116" s="74" t="s">
        <v>1</v>
      </c>
      <c r="D116" s="74" t="s">
        <v>1</v>
      </c>
      <c r="E116" s="74" t="s">
        <v>1</v>
      </c>
      <c r="F116" s="74" t="s">
        <v>1</v>
      </c>
      <c r="G116" s="74" t="s">
        <v>1</v>
      </c>
      <c r="H116" s="75" t="s">
        <v>1</v>
      </c>
    </row>
    <row r="117" s="70" customFormat="1" ht="11.25"/>
    <row r="118" s="70" customFormat="1" ht="11.25">
      <c r="B118" s="70" t="s">
        <v>0</v>
      </c>
    </row>
    <row r="119" spans="2:8" s="70" customFormat="1" ht="12" thickBot="1">
      <c r="B119" s="76" t="s">
        <v>188</v>
      </c>
      <c r="C119" s="77">
        <v>16789</v>
      </c>
      <c r="D119" s="77">
        <v>16441</v>
      </c>
      <c r="E119" s="77">
        <v>10490</v>
      </c>
      <c r="F119" s="77">
        <v>0</v>
      </c>
      <c r="G119" s="77">
        <v>297</v>
      </c>
      <c r="H119" s="78">
        <f>SUM(C119:G119)</f>
        <v>44017</v>
      </c>
    </row>
    <row r="120" s="70" customFormat="1" ht="11.25">
      <c r="H120" s="79"/>
    </row>
    <row r="121" spans="2:9" s="70" customFormat="1" ht="11.25">
      <c r="B121" s="70" t="s">
        <v>189</v>
      </c>
      <c r="C121" s="134"/>
      <c r="D121" s="134"/>
      <c r="H121" s="79"/>
      <c r="I121" s="80"/>
    </row>
    <row r="122" spans="2:8" s="70" customFormat="1" ht="11.25">
      <c r="B122" s="70" t="s">
        <v>190</v>
      </c>
      <c r="C122" s="136">
        <f>2718-424</f>
        <v>2294</v>
      </c>
      <c r="D122" s="136">
        <f>1588+424-9</f>
        <v>2003</v>
      </c>
      <c r="E122" s="81">
        <v>556</v>
      </c>
      <c r="F122" s="81">
        <v>0</v>
      </c>
      <c r="G122" s="81">
        <v>64</v>
      </c>
      <c r="H122" s="79">
        <f>SUM(C122:G122)</f>
        <v>4917</v>
      </c>
    </row>
    <row r="123" spans="2:8" s="70" customFormat="1" ht="11.25">
      <c r="B123" s="70" t="s">
        <v>191</v>
      </c>
      <c r="C123" s="81">
        <v>-34</v>
      </c>
      <c r="D123" s="81">
        <v>-3</v>
      </c>
      <c r="E123" s="81">
        <v>-17</v>
      </c>
      <c r="F123" s="81">
        <v>0</v>
      </c>
      <c r="G123" s="81">
        <v>0</v>
      </c>
      <c r="H123" s="79">
        <f>SUM(C123:G123)</f>
        <v>-54</v>
      </c>
    </row>
    <row r="124" spans="2:8" s="70" customFormat="1" ht="11.25">
      <c r="B124" s="70" t="s">
        <v>141</v>
      </c>
      <c r="C124" s="82">
        <v>56</v>
      </c>
      <c r="D124" s="82">
        <v>9</v>
      </c>
      <c r="E124" s="83">
        <v>1</v>
      </c>
      <c r="F124" s="84">
        <v>0</v>
      </c>
      <c r="G124" s="84">
        <v>0</v>
      </c>
      <c r="H124" s="84">
        <f>SUM(C124:G124)</f>
        <v>66</v>
      </c>
    </row>
    <row r="125" spans="5:8" s="70" customFormat="1" ht="11.25">
      <c r="E125" s="85"/>
      <c r="F125" s="79"/>
      <c r="G125" s="85"/>
      <c r="H125" s="79"/>
    </row>
    <row r="126" spans="2:8" s="70" customFormat="1" ht="11.25">
      <c r="B126" s="70" t="s">
        <v>105</v>
      </c>
      <c r="D126" s="81"/>
      <c r="H126" s="79">
        <f>SUM(H122:H124)</f>
        <v>4929</v>
      </c>
    </row>
    <row r="127" spans="2:8" s="70" customFormat="1" ht="11.25">
      <c r="B127" s="70" t="s">
        <v>192</v>
      </c>
      <c r="H127" s="79">
        <v>-586</v>
      </c>
    </row>
    <row r="128" s="70" customFormat="1" ht="11.25">
      <c r="H128" s="79"/>
    </row>
    <row r="129" spans="2:8" s="70" customFormat="1" ht="12" thickBot="1">
      <c r="B129" s="70" t="s">
        <v>172</v>
      </c>
      <c r="H129" s="86">
        <f>SUM(H125:H128)</f>
        <v>4343</v>
      </c>
    </row>
    <row r="130" s="70" customFormat="1" ht="11.25"/>
    <row r="131" spans="2:8" s="70" customFormat="1" ht="11.25">
      <c r="B131" s="70" t="s">
        <v>193</v>
      </c>
      <c r="C131" s="70">
        <v>200</v>
      </c>
      <c r="D131" s="70">
        <v>381</v>
      </c>
      <c r="E131" s="87">
        <v>71</v>
      </c>
      <c r="F131" s="87">
        <v>0</v>
      </c>
      <c r="G131" s="87">
        <v>0</v>
      </c>
      <c r="H131" s="79">
        <f>SUM(C131:G131)</f>
        <v>652</v>
      </c>
    </row>
    <row r="132" spans="2:8" s="70" customFormat="1" ht="11.25">
      <c r="B132" s="70" t="s">
        <v>107</v>
      </c>
      <c r="C132" s="73">
        <v>246</v>
      </c>
      <c r="D132" s="73">
        <v>102</v>
      </c>
      <c r="E132" s="87">
        <v>63</v>
      </c>
      <c r="F132" s="87">
        <v>0</v>
      </c>
      <c r="G132" s="87">
        <v>0</v>
      </c>
      <c r="H132" s="89">
        <f>SUM(C132:G132)</f>
        <v>411</v>
      </c>
    </row>
    <row r="133" spans="2:8" s="70" customFormat="1" ht="12" thickBot="1">
      <c r="B133" s="27" t="s">
        <v>223</v>
      </c>
      <c r="C133" s="61">
        <v>0</v>
      </c>
      <c r="D133" s="61">
        <v>55</v>
      </c>
      <c r="E133" s="29">
        <v>0</v>
      </c>
      <c r="F133" s="29">
        <v>0</v>
      </c>
      <c r="G133" s="29">
        <v>0</v>
      </c>
      <c r="H133" s="78">
        <f>SUM(C133:G133)</f>
        <v>55</v>
      </c>
    </row>
    <row r="134" spans="2:8" s="70" customFormat="1" ht="11.25">
      <c r="B134" s="27"/>
      <c r="E134" s="85"/>
      <c r="F134" s="79"/>
      <c r="G134" s="85"/>
      <c r="H134" s="79"/>
    </row>
    <row r="135" s="70" customFormat="1" ht="11.25"/>
    <row r="137" spans="1:2" ht="11.25">
      <c r="A137" s="64" t="s">
        <v>16</v>
      </c>
      <c r="B137" s="62" t="s">
        <v>194</v>
      </c>
    </row>
    <row r="139" spans="2:9" ht="30" customHeight="1">
      <c r="B139" s="177" t="s">
        <v>204</v>
      </c>
      <c r="C139" s="177"/>
      <c r="D139" s="177"/>
      <c r="E139" s="177"/>
      <c r="F139" s="177"/>
      <c r="G139" s="177"/>
      <c r="H139" s="177"/>
      <c r="I139" s="66"/>
    </row>
    <row r="142" spans="1:2" ht="11.25">
      <c r="A142" s="64" t="s">
        <v>17</v>
      </c>
      <c r="B142" s="62" t="s">
        <v>195</v>
      </c>
    </row>
    <row r="144" spans="2:9" ht="30" customHeight="1">
      <c r="B144" s="183" t="s">
        <v>196</v>
      </c>
      <c r="C144" s="183"/>
      <c r="D144" s="183"/>
      <c r="E144" s="183"/>
      <c r="F144" s="183"/>
      <c r="G144" s="183"/>
      <c r="H144" s="183"/>
      <c r="I144" s="66"/>
    </row>
    <row r="145" spans="2:8" ht="11.25">
      <c r="B145" s="67"/>
      <c r="C145" s="67"/>
      <c r="D145" s="67"/>
      <c r="E145" s="67"/>
      <c r="F145" s="67"/>
      <c r="G145" s="67"/>
      <c r="H145" s="67"/>
    </row>
    <row r="147" spans="1:2" ht="11.25">
      <c r="A147" s="64" t="s">
        <v>19</v>
      </c>
      <c r="B147" s="62" t="s">
        <v>21</v>
      </c>
    </row>
    <row r="149" spans="2:9" ht="30" customHeight="1">
      <c r="B149" s="177" t="s">
        <v>87</v>
      </c>
      <c r="C149" s="177"/>
      <c r="D149" s="177"/>
      <c r="E149" s="177"/>
      <c r="F149" s="177"/>
      <c r="G149" s="177"/>
      <c r="H149" s="177"/>
      <c r="I149" s="66"/>
    </row>
    <row r="150" spans="5:8" ht="11.25">
      <c r="E150" s="90"/>
      <c r="F150" s="90"/>
      <c r="G150" s="90"/>
      <c r="H150" s="90"/>
    </row>
    <row r="151" spans="5:8" ht="11.25">
      <c r="E151" s="90"/>
      <c r="F151" s="90"/>
      <c r="G151" s="90"/>
      <c r="H151" s="90"/>
    </row>
    <row r="152" spans="1:2" ht="11.25">
      <c r="A152" s="64" t="s">
        <v>20</v>
      </c>
      <c r="B152" s="62" t="s">
        <v>24</v>
      </c>
    </row>
    <row r="154" ht="11.25" customHeight="1">
      <c r="B154" s="63" t="s">
        <v>197</v>
      </c>
    </row>
    <row r="157" spans="1:2" ht="11.25">
      <c r="A157" s="64" t="s">
        <v>22</v>
      </c>
      <c r="B157" s="62" t="s">
        <v>3</v>
      </c>
    </row>
    <row r="158" ht="11.25">
      <c r="J158" s="123"/>
    </row>
    <row r="159" spans="2:10" ht="11.25" customHeight="1">
      <c r="B159" s="178" t="s">
        <v>216</v>
      </c>
      <c r="C159" s="178"/>
      <c r="D159" s="178"/>
      <c r="E159" s="178"/>
      <c r="F159" s="178"/>
      <c r="G159" s="178"/>
      <c r="H159" s="178"/>
      <c r="J159" s="123"/>
    </row>
    <row r="160" spans="2:10" ht="11.25">
      <c r="B160" s="178"/>
      <c r="C160" s="178"/>
      <c r="D160" s="178"/>
      <c r="E160" s="178"/>
      <c r="F160" s="178"/>
      <c r="G160" s="178"/>
      <c r="H160" s="178"/>
      <c r="J160" s="123"/>
    </row>
    <row r="161" spans="2:10" ht="4.5" customHeight="1">
      <c r="B161" s="178"/>
      <c r="C161" s="178"/>
      <c r="D161" s="178"/>
      <c r="E161" s="178"/>
      <c r="F161" s="178"/>
      <c r="G161" s="178"/>
      <c r="H161" s="178"/>
      <c r="J161" s="123"/>
    </row>
    <row r="162" spans="2:10" ht="11.25">
      <c r="B162" s="91"/>
      <c r="C162" s="91"/>
      <c r="D162" s="91"/>
      <c r="E162" s="91"/>
      <c r="F162" s="91"/>
      <c r="G162" s="91"/>
      <c r="H162" s="91"/>
      <c r="J162" s="123"/>
    </row>
    <row r="163" ht="11.25">
      <c r="J163" s="123"/>
    </row>
    <row r="164" spans="1:10" ht="11.25">
      <c r="A164" s="64" t="s">
        <v>23</v>
      </c>
      <c r="B164" s="62" t="s">
        <v>198</v>
      </c>
      <c r="J164" s="123"/>
    </row>
    <row r="165" ht="11.25">
      <c r="J165" s="123"/>
    </row>
    <row r="166" spans="2:10" ht="66" customHeight="1">
      <c r="B166" s="184" t="s">
        <v>335</v>
      </c>
      <c r="C166" s="184"/>
      <c r="D166" s="184"/>
      <c r="E166" s="184"/>
      <c r="F166" s="184"/>
      <c r="G166" s="184"/>
      <c r="H166" s="184"/>
      <c r="J166" s="123"/>
    </row>
    <row r="167" spans="2:10" ht="11.25">
      <c r="B167" s="70"/>
      <c r="C167" s="70"/>
      <c r="D167" s="70"/>
      <c r="E167" s="70"/>
      <c r="F167" s="70"/>
      <c r="G167" s="70"/>
      <c r="H167" s="70"/>
      <c r="J167" s="123"/>
    </row>
    <row r="168" spans="2:10" ht="28.5" customHeight="1">
      <c r="B168" s="185" t="s">
        <v>336</v>
      </c>
      <c r="C168" s="185"/>
      <c r="D168" s="185"/>
      <c r="E168" s="185"/>
      <c r="F168" s="185"/>
      <c r="G168" s="185"/>
      <c r="H168" s="185"/>
      <c r="J168" s="123"/>
    </row>
    <row r="169" ht="11.25">
      <c r="J169" s="123"/>
    </row>
    <row r="170" spans="2:10" ht="18" customHeight="1">
      <c r="B170" s="177" t="s">
        <v>328</v>
      </c>
      <c r="C170" s="177"/>
      <c r="D170" s="177"/>
      <c r="E170" s="177"/>
      <c r="F170" s="177"/>
      <c r="G170" s="177"/>
      <c r="H170" s="177"/>
      <c r="I170" s="66"/>
      <c r="J170" s="123"/>
    </row>
    <row r="171" spans="2:10" ht="11.25">
      <c r="B171" s="177"/>
      <c r="C171" s="177"/>
      <c r="D171" s="177"/>
      <c r="E171" s="177"/>
      <c r="F171" s="177"/>
      <c r="G171" s="177"/>
      <c r="H171" s="177"/>
      <c r="I171" s="66"/>
      <c r="J171" s="123"/>
    </row>
    <row r="172" spans="2:10" ht="11.25">
      <c r="B172" s="65"/>
      <c r="C172" s="65"/>
      <c r="D172" s="65"/>
      <c r="E172" s="65"/>
      <c r="F172" s="65"/>
      <c r="G172" s="65"/>
      <c r="H172" s="65"/>
      <c r="I172" s="66"/>
      <c r="J172" s="123"/>
    </row>
    <row r="173" spans="2:10" ht="11.25">
      <c r="B173" s="132" t="s">
        <v>329</v>
      </c>
      <c r="C173" s="65"/>
      <c r="D173" s="65"/>
      <c r="E173" s="65"/>
      <c r="F173" s="65"/>
      <c r="G173" s="65"/>
      <c r="H173" s="65"/>
      <c r="I173" s="66"/>
      <c r="J173" s="123"/>
    </row>
    <row r="174" spans="2:10" ht="11.25">
      <c r="B174" s="132" t="s">
        <v>313</v>
      </c>
      <c r="C174" s="65"/>
      <c r="D174" s="65"/>
      <c r="E174" s="65"/>
      <c r="F174" s="65"/>
      <c r="G174" s="65"/>
      <c r="H174" s="65"/>
      <c r="I174" s="66"/>
      <c r="J174" s="123"/>
    </row>
    <row r="175" spans="2:10" ht="11.25">
      <c r="B175" s="132" t="s">
        <v>312</v>
      </c>
      <c r="C175" s="65"/>
      <c r="D175" s="65"/>
      <c r="E175" s="65"/>
      <c r="F175" s="65"/>
      <c r="G175" s="65"/>
      <c r="H175" s="65"/>
      <c r="I175" s="66"/>
      <c r="J175" s="123"/>
    </row>
    <row r="176" spans="2:10" ht="11.25">
      <c r="B176" s="123" t="s">
        <v>240</v>
      </c>
      <c r="C176" s="65"/>
      <c r="D176" s="65"/>
      <c r="E176" s="65"/>
      <c r="F176" s="65"/>
      <c r="G176" s="65"/>
      <c r="H176" s="65"/>
      <c r="I176" s="66"/>
      <c r="J176" s="123"/>
    </row>
    <row r="177" spans="2:10" ht="11.25">
      <c r="B177" s="132" t="s">
        <v>308</v>
      </c>
      <c r="C177" s="65"/>
      <c r="D177" s="65"/>
      <c r="E177" s="65"/>
      <c r="F177" s="65"/>
      <c r="G177" s="65"/>
      <c r="H177" s="65"/>
      <c r="I177" s="66"/>
      <c r="J177" s="123"/>
    </row>
    <row r="178" spans="2:10" ht="11.25">
      <c r="B178" s="123" t="s">
        <v>240</v>
      </c>
      <c r="C178" s="65"/>
      <c r="D178" s="65"/>
      <c r="E178" s="65"/>
      <c r="F178" s="65"/>
      <c r="G178" s="65"/>
      <c r="H178" s="65"/>
      <c r="I178" s="66"/>
      <c r="J178" s="124"/>
    </row>
    <row r="179" spans="2:10" ht="11.25">
      <c r="B179" s="132" t="s">
        <v>320</v>
      </c>
      <c r="C179" s="65"/>
      <c r="D179" s="65"/>
      <c r="E179" s="65"/>
      <c r="F179" s="65"/>
      <c r="G179" s="65"/>
      <c r="H179" s="65"/>
      <c r="I179" s="66"/>
      <c r="J179" s="123"/>
    </row>
    <row r="180" spans="2:10" ht="11.25">
      <c r="B180" s="132" t="s">
        <v>321</v>
      </c>
      <c r="C180" s="65"/>
      <c r="D180" s="65"/>
      <c r="E180" s="65"/>
      <c r="F180" s="65"/>
      <c r="G180" s="65"/>
      <c r="H180" s="65"/>
      <c r="I180" s="66"/>
      <c r="J180" s="123"/>
    </row>
    <row r="181" spans="2:10" ht="11.25">
      <c r="B181" s="123" t="s">
        <v>240</v>
      </c>
      <c r="C181" s="65"/>
      <c r="D181" s="65"/>
      <c r="E181" s="65"/>
      <c r="F181" s="65"/>
      <c r="G181" s="65"/>
      <c r="H181" s="65"/>
      <c r="I181" s="66"/>
      <c r="J181" s="123"/>
    </row>
    <row r="182" spans="2:10" ht="11.25">
      <c r="B182" s="132" t="s">
        <v>309</v>
      </c>
      <c r="J182" s="123"/>
    </row>
    <row r="183" spans="2:10" ht="11.25">
      <c r="B183" s="123" t="s">
        <v>240</v>
      </c>
      <c r="J183" s="123"/>
    </row>
    <row r="184" ht="11.25">
      <c r="J184" s="123"/>
    </row>
    <row r="185" spans="2:10" ht="11.25">
      <c r="B185" s="132" t="s">
        <v>310</v>
      </c>
      <c r="J185" s="123"/>
    </row>
    <row r="186" spans="2:10" ht="11.25">
      <c r="B186" s="132" t="s">
        <v>311</v>
      </c>
      <c r="J186" s="123"/>
    </row>
    <row r="187" spans="2:10" ht="11.25">
      <c r="B187" s="124" t="s">
        <v>241</v>
      </c>
      <c r="J187" s="123"/>
    </row>
    <row r="188" spans="2:10" ht="11.25">
      <c r="B188" s="132" t="s">
        <v>314</v>
      </c>
      <c r="J188" s="123"/>
    </row>
    <row r="189" spans="2:10" ht="11.25">
      <c r="B189" s="132" t="s">
        <v>315</v>
      </c>
      <c r="J189" s="123"/>
    </row>
    <row r="190" spans="2:10" ht="11.25">
      <c r="B190" s="132" t="s">
        <v>316</v>
      </c>
      <c r="J190" s="123"/>
    </row>
    <row r="191" ht="11.25">
      <c r="J191" s="123"/>
    </row>
    <row r="193" spans="1:2" ht="11.25">
      <c r="A193" s="64" t="s">
        <v>25</v>
      </c>
      <c r="B193" s="62" t="s">
        <v>199</v>
      </c>
    </row>
    <row r="195" spans="2:9" ht="11.25">
      <c r="B195" s="177" t="s">
        <v>200</v>
      </c>
      <c r="C195" s="177"/>
      <c r="D195" s="177"/>
      <c r="E195" s="177"/>
      <c r="F195" s="177"/>
      <c r="G195" s="177"/>
      <c r="H195" s="177"/>
      <c r="I195" s="66"/>
    </row>
    <row r="196" spans="2:9" ht="12" customHeight="1">
      <c r="B196" s="65"/>
      <c r="C196" s="65"/>
      <c r="D196" s="65"/>
      <c r="E196" s="65"/>
      <c r="F196" s="65"/>
      <c r="G196" s="65"/>
      <c r="H196" s="65"/>
      <c r="I196" s="66"/>
    </row>
    <row r="198" spans="1:2" ht="11.25">
      <c r="A198" s="64" t="s">
        <v>26</v>
      </c>
      <c r="B198" s="62" t="s">
        <v>88</v>
      </c>
    </row>
    <row r="199" ht="11.25">
      <c r="A199" s="92"/>
    </row>
    <row r="200" spans="1:8" ht="11.25">
      <c r="A200" s="92"/>
      <c r="B200" s="178" t="s">
        <v>53</v>
      </c>
      <c r="C200" s="178"/>
      <c r="D200" s="178"/>
      <c r="E200" s="178"/>
      <c r="F200" s="178"/>
      <c r="G200" s="178"/>
      <c r="H200" s="178"/>
    </row>
    <row r="201" ht="11.25">
      <c r="A201" s="92"/>
    </row>
    <row r="202" ht="11.25">
      <c r="A202" s="92"/>
    </row>
    <row r="203" spans="1:2" ht="11.25">
      <c r="A203" s="64" t="s">
        <v>27</v>
      </c>
      <c r="B203" s="62" t="s">
        <v>30</v>
      </c>
    </row>
    <row r="204" ht="11.25">
      <c r="A204" s="92"/>
    </row>
    <row r="205" spans="1:9" ht="34.5" customHeight="1">
      <c r="A205" s="92"/>
      <c r="B205" s="177" t="s">
        <v>201</v>
      </c>
      <c r="C205" s="177"/>
      <c r="D205" s="177"/>
      <c r="E205" s="177"/>
      <c r="F205" s="177"/>
      <c r="G205" s="177"/>
      <c r="H205" s="177"/>
      <c r="I205" s="66"/>
    </row>
    <row r="206" ht="11.25">
      <c r="A206" s="92"/>
    </row>
    <row r="207" ht="11.25">
      <c r="A207" s="92"/>
    </row>
    <row r="208" spans="1:2" ht="11.25">
      <c r="A208" s="64" t="s">
        <v>28</v>
      </c>
      <c r="B208" s="62" t="s">
        <v>31</v>
      </c>
    </row>
    <row r="209" ht="11.25">
      <c r="A209" s="92"/>
    </row>
    <row r="210" spans="1:8" ht="11.25">
      <c r="A210" s="92"/>
      <c r="B210" s="177" t="s">
        <v>54</v>
      </c>
      <c r="C210" s="177"/>
      <c r="D210" s="177"/>
      <c r="E210" s="177"/>
      <c r="F210" s="177"/>
      <c r="G210" s="177"/>
      <c r="H210" s="177"/>
    </row>
    <row r="211" ht="11.25">
      <c r="A211" s="92"/>
    </row>
    <row r="212" ht="11.25">
      <c r="A212" s="92"/>
    </row>
    <row r="213" spans="1:2" ht="11.25" customHeight="1">
      <c r="A213" s="64" t="s">
        <v>29</v>
      </c>
      <c r="B213" s="62" t="s">
        <v>202</v>
      </c>
    </row>
    <row r="215" spans="2:9" s="70" customFormat="1" ht="51" customHeight="1">
      <c r="B215" s="179" t="s">
        <v>341</v>
      </c>
      <c r="C215" s="179"/>
      <c r="D215" s="179"/>
      <c r="E215" s="179"/>
      <c r="F215" s="179"/>
      <c r="G215" s="179"/>
      <c r="H215" s="179"/>
      <c r="I215" s="71"/>
    </row>
    <row r="216" s="70" customFormat="1" ht="11.25"/>
    <row r="217" s="70" customFormat="1" ht="11.25"/>
    <row r="218" s="70" customFormat="1" ht="11.25"/>
    <row r="219" spans="9:10" s="70" customFormat="1" ht="11.25">
      <c r="I219" s="94"/>
      <c r="J219" s="94"/>
    </row>
    <row r="220" s="70" customFormat="1" ht="11.25"/>
    <row r="221" s="70" customFormat="1" ht="11.25"/>
    <row r="222" s="70" customFormat="1" ht="11.25"/>
    <row r="223" s="70" customFormat="1" ht="11.25"/>
    <row r="224" s="70" customFormat="1" ht="11.25"/>
    <row r="225" spans="9:16" s="70" customFormat="1" ht="11.25">
      <c r="I225" s="95"/>
      <c r="J225" s="181"/>
      <c r="K225" s="181"/>
      <c r="L225" s="181"/>
      <c r="M225" s="181"/>
      <c r="N225" s="181"/>
      <c r="O225" s="181"/>
      <c r="P225" s="181"/>
    </row>
    <row r="226" spans="9:10" s="70" customFormat="1" ht="12" customHeight="1">
      <c r="I226" s="94"/>
      <c r="J226" s="94"/>
    </row>
    <row r="227" spans="9:16" s="70" customFormat="1" ht="11.25">
      <c r="I227" s="95"/>
      <c r="J227" s="181"/>
      <c r="K227" s="181"/>
      <c r="L227" s="181"/>
      <c r="M227" s="181"/>
      <c r="N227" s="181"/>
      <c r="O227" s="181"/>
      <c r="P227" s="181"/>
    </row>
    <row r="228" s="70" customFormat="1" ht="11.25"/>
    <row r="229" s="70" customFormat="1" ht="11.25"/>
    <row r="230" s="70" customFormat="1" ht="11.25"/>
    <row r="231" s="70" customFormat="1" ht="11.25"/>
    <row r="232" s="70" customFormat="1" ht="11.25"/>
    <row r="233" s="70" customFormat="1" ht="11.25"/>
    <row r="234" s="70" customFormat="1" ht="11.25"/>
    <row r="235" s="70" customFormat="1" ht="11.25"/>
    <row r="236" s="70" customFormat="1" ht="11.25"/>
    <row r="237" spans="9:10" s="70" customFormat="1" ht="11.25">
      <c r="I237" s="95"/>
      <c r="J237" s="95"/>
    </row>
    <row r="238" s="70" customFormat="1" ht="11.25"/>
    <row r="239" spans="9:10" s="70" customFormat="1" ht="11.25">
      <c r="I239" s="95"/>
      <c r="J239" s="95"/>
    </row>
    <row r="240" s="70" customFormat="1" ht="11.25"/>
    <row r="241" s="70" customFormat="1" ht="11.25"/>
    <row r="242" s="70" customFormat="1" ht="11.25"/>
    <row r="243" s="70" customFormat="1" ht="11.25"/>
    <row r="244" s="70" customFormat="1" ht="11.25"/>
    <row r="245" s="70" customFormat="1" ht="11.25"/>
    <row r="246" s="70" customFormat="1" ht="11.25"/>
    <row r="247" s="70" customFormat="1" ht="11.25"/>
    <row r="248" s="70" customFormat="1" ht="11.25"/>
    <row r="249" s="70" customFormat="1" ht="11.25"/>
    <row r="250" s="70" customFormat="1" ht="11.25"/>
    <row r="251" s="70" customFormat="1" ht="11.25"/>
    <row r="252" s="70" customFormat="1" ht="11.25"/>
    <row r="253" s="70" customFormat="1" ht="11.25"/>
    <row r="254" spans="9:10" s="88" customFormat="1" ht="11.25">
      <c r="I254" s="176"/>
      <c r="J254" s="176"/>
    </row>
    <row r="255" spans="9:10" s="88" customFormat="1" ht="11.25" customHeight="1">
      <c r="I255" s="96"/>
      <c r="J255" s="96"/>
    </row>
    <row r="256" spans="9:10" s="88" customFormat="1" ht="11.25" customHeight="1">
      <c r="I256" s="176"/>
      <c r="J256" s="176"/>
    </row>
    <row r="257" spans="9:10" s="88" customFormat="1" ht="11.25" customHeight="1">
      <c r="I257" s="96"/>
      <c r="J257" s="96"/>
    </row>
    <row r="258" s="85" customFormat="1" ht="11.25"/>
    <row r="259" s="85" customFormat="1" ht="11.25"/>
    <row r="260" s="85" customFormat="1" ht="11.25"/>
    <row r="261" s="70" customFormat="1" ht="11.25"/>
    <row r="262" s="70" customFormat="1" ht="11.25"/>
    <row r="263" s="70" customFormat="1" ht="11.25"/>
    <row r="264" s="70" customFormat="1" ht="11.25"/>
    <row r="265" s="70" customFormat="1" ht="11.25"/>
    <row r="266" s="70" customFormat="1" ht="11.25"/>
    <row r="267" s="70" customFormat="1" ht="11.25"/>
    <row r="268" s="70" customFormat="1" ht="11.25"/>
    <row r="269" s="70" customFormat="1" ht="27.75" customHeight="1"/>
    <row r="270" s="70" customFormat="1" ht="11.25"/>
    <row r="271" s="70" customFormat="1" ht="11.25"/>
    <row r="272" s="70" customFormat="1" ht="11.25"/>
    <row r="273" s="70" customFormat="1" ht="11.25"/>
    <row r="274" s="70" customFormat="1" ht="11.25"/>
    <row r="275" s="70" customFormat="1" ht="11.25"/>
    <row r="276" s="70" customFormat="1" ht="11.25"/>
    <row r="277" s="70" customFormat="1" ht="11.25"/>
    <row r="278" s="70" customFormat="1" ht="11.25"/>
    <row r="279" s="70" customFormat="1" ht="11.25"/>
    <row r="280" s="70" customFormat="1" ht="11.25"/>
    <row r="281" s="70" customFormat="1" ht="11.25"/>
    <row r="282" s="70" customFormat="1" ht="11.25"/>
    <row r="283" s="70" customFormat="1" ht="11.25"/>
    <row r="284" spans="9:10" s="70" customFormat="1" ht="15" customHeight="1">
      <c r="I284" s="95"/>
      <c r="J284" s="95"/>
    </row>
    <row r="285" s="70" customFormat="1" ht="11.25"/>
    <row r="286" s="70" customFormat="1" ht="11.25"/>
    <row r="287" s="70" customFormat="1" ht="11.25"/>
    <row r="288" s="70" customFormat="1" ht="11.25"/>
    <row r="289" s="70" customFormat="1" ht="29.25" customHeight="1"/>
    <row r="290" s="70" customFormat="1" ht="11.25"/>
    <row r="291" s="70" customFormat="1" ht="11.25"/>
    <row r="292" s="70" customFormat="1" ht="11.25"/>
    <row r="293" s="70" customFormat="1" ht="11.25"/>
    <row r="294" s="70" customFormat="1" ht="11.25"/>
    <row r="295" s="70" customFormat="1" ht="11.25"/>
    <row r="296" s="70" customFormat="1" ht="11.25"/>
    <row r="297" s="70" customFormat="1" ht="11.25"/>
    <row r="298" s="70" customFormat="1" ht="11.25"/>
    <row r="299" s="70" customFormat="1" ht="26.25" customHeight="1"/>
    <row r="300" s="70" customFormat="1" ht="11.25"/>
    <row r="301" s="70" customFormat="1" ht="11.25"/>
    <row r="302" s="70" customFormat="1" ht="11.25"/>
    <row r="303" s="70" customFormat="1" ht="11.25"/>
    <row r="304" s="70" customFormat="1" ht="11.25"/>
    <row r="305" s="70" customFormat="1" ht="11.25"/>
    <row r="306" s="70" customFormat="1" ht="11.25"/>
    <row r="307" spans="9:10" s="70" customFormat="1" ht="11.25">
      <c r="I307" s="97"/>
      <c r="J307" s="97"/>
    </row>
    <row r="308" spans="9:10" s="70" customFormat="1" ht="11.25">
      <c r="I308" s="97"/>
      <c r="J308" s="97"/>
    </row>
    <row r="309" spans="9:10" s="70" customFormat="1" ht="27.75" customHeight="1">
      <c r="I309" s="97"/>
      <c r="J309" s="98"/>
    </row>
    <row r="310" spans="9:10" s="70" customFormat="1" ht="11.25">
      <c r="I310" s="97"/>
      <c r="J310" s="97"/>
    </row>
    <row r="311" spans="9:10" s="70" customFormat="1" ht="11.25">
      <c r="I311" s="97"/>
      <c r="J311" s="97"/>
    </row>
    <row r="312" s="70" customFormat="1" ht="11.25"/>
    <row r="313" s="70" customFormat="1" ht="11.25"/>
    <row r="314" spans="9:10" s="70" customFormat="1" ht="28.5" customHeight="1">
      <c r="I314" s="95"/>
      <c r="J314" s="95"/>
    </row>
    <row r="315" s="70" customFormat="1" ht="11.25"/>
  </sheetData>
  <sheetProtection/>
  <mergeCells count="26">
    <mergeCell ref="B82:H83"/>
    <mergeCell ref="B87:H89"/>
    <mergeCell ref="C91:H91"/>
    <mergeCell ref="B10:H10"/>
    <mergeCell ref="B12:H12"/>
    <mergeCell ref="B14:H14"/>
    <mergeCell ref="B77:H78"/>
    <mergeCell ref="B72:H72"/>
    <mergeCell ref="B159:H161"/>
    <mergeCell ref="B16:H16"/>
    <mergeCell ref="J225:P225"/>
    <mergeCell ref="J227:P227"/>
    <mergeCell ref="C114:H114"/>
    <mergeCell ref="B139:H139"/>
    <mergeCell ref="B144:H144"/>
    <mergeCell ref="B149:H149"/>
    <mergeCell ref="B166:H166"/>
    <mergeCell ref="B168:H168"/>
    <mergeCell ref="I254:J254"/>
    <mergeCell ref="I256:J256"/>
    <mergeCell ref="B170:H171"/>
    <mergeCell ref="B195:H195"/>
    <mergeCell ref="B200:H200"/>
    <mergeCell ref="B205:H205"/>
    <mergeCell ref="B210:H210"/>
    <mergeCell ref="B215:H215"/>
  </mergeCells>
  <printOptions/>
  <pageMargins left="0.5" right="0.5" top="0.62" bottom="0.64" header="0.38" footer="0.5"/>
  <pageSetup fitToHeight="0" horizontalDpi="600" verticalDpi="600" orientation="portrait" paperSize="9" scale="80" r:id="rId1"/>
  <rowBreaks count="3" manualBreakCount="3">
    <brk id="70" max="8" man="1"/>
    <brk id="144" max="8" man="1"/>
    <brk id="215" max="8" man="1"/>
  </rowBreaks>
</worksheet>
</file>

<file path=xl/worksheets/sheet6.xml><?xml version="1.0" encoding="utf-8"?>
<worksheet xmlns="http://schemas.openxmlformats.org/spreadsheetml/2006/main" xmlns:r="http://schemas.openxmlformats.org/officeDocument/2006/relationships">
  <sheetPr>
    <tabColor theme="9" tint="0.39998000860214233"/>
    <pageSetUpPr fitToPage="1"/>
  </sheetPr>
  <dimension ref="A1:H127"/>
  <sheetViews>
    <sheetView view="pageBreakPreview" zoomScale="70" zoomScaleNormal="90" zoomScaleSheetLayoutView="70" workbookViewId="0" topLeftCell="A1">
      <selection activeCell="E161" sqref="E161"/>
    </sheetView>
  </sheetViews>
  <sheetFormatPr defaultColWidth="9.00390625" defaultRowHeight="13.5"/>
  <cols>
    <col min="1" max="1" width="4.875" style="93" customWidth="1"/>
    <col min="2" max="2" width="11.375" style="93" customWidth="1"/>
    <col min="3" max="3" width="10.375" style="93" customWidth="1"/>
    <col min="4" max="4" width="13.25390625" style="93" customWidth="1"/>
    <col min="5" max="5" width="12.875" style="93" customWidth="1"/>
    <col min="6" max="6" width="13.75390625" style="93" customWidth="1"/>
    <col min="7" max="7" width="13.875" style="93" customWidth="1"/>
    <col min="8" max="8" width="13.625" style="93" customWidth="1"/>
    <col min="9" max="16384" width="9.00390625" style="93" customWidth="1"/>
  </cols>
  <sheetData>
    <row r="1" ht="13.5">
      <c r="A1" s="62" t="s">
        <v>177</v>
      </c>
    </row>
    <row r="2" ht="13.5">
      <c r="A2" s="62" t="s">
        <v>95</v>
      </c>
    </row>
    <row r="3" ht="13.5">
      <c r="A3" s="62" t="s">
        <v>183</v>
      </c>
    </row>
    <row r="4" ht="13.5">
      <c r="A4" s="62" t="s">
        <v>119</v>
      </c>
    </row>
    <row r="6" spans="1:8" ht="13.5">
      <c r="A6" s="69" t="s">
        <v>120</v>
      </c>
      <c r="B6" s="69" t="s">
        <v>205</v>
      </c>
      <c r="C6" s="70"/>
      <c r="D6" s="70"/>
      <c r="E6" s="70"/>
      <c r="F6" s="70"/>
      <c r="G6" s="70"/>
      <c r="H6" s="70"/>
    </row>
    <row r="7" spans="1:8" ht="13.5">
      <c r="A7" s="99"/>
      <c r="B7" s="70"/>
      <c r="C7" s="70"/>
      <c r="D7" s="70"/>
      <c r="E7" s="70"/>
      <c r="F7" s="70"/>
      <c r="G7" s="70"/>
      <c r="H7" s="70"/>
    </row>
    <row r="8" spans="1:8" ht="13.5">
      <c r="A8" s="100">
        <v>1</v>
      </c>
      <c r="B8" s="69" t="s">
        <v>66</v>
      </c>
      <c r="C8" s="70"/>
      <c r="D8" s="70"/>
      <c r="E8" s="70"/>
      <c r="F8" s="70"/>
      <c r="G8" s="70"/>
      <c r="H8" s="70"/>
    </row>
    <row r="9" spans="1:8" ht="13.5">
      <c r="A9" s="99"/>
      <c r="B9" s="70"/>
      <c r="C9" s="70"/>
      <c r="D9" s="70"/>
      <c r="E9" s="70"/>
      <c r="F9" s="70"/>
      <c r="G9" s="70"/>
      <c r="H9" s="70"/>
    </row>
    <row r="10" spans="1:8" ht="62.25" customHeight="1">
      <c r="A10" s="99"/>
      <c r="B10" s="187" t="s">
        <v>332</v>
      </c>
      <c r="C10" s="187"/>
      <c r="D10" s="187"/>
      <c r="E10" s="187"/>
      <c r="F10" s="187"/>
      <c r="G10" s="187"/>
      <c r="H10" s="187"/>
    </row>
    <row r="11" spans="1:8" ht="13.5">
      <c r="A11" s="99"/>
      <c r="B11" s="156"/>
      <c r="C11" s="156"/>
      <c r="D11" s="156"/>
      <c r="E11" s="156"/>
      <c r="F11" s="156"/>
      <c r="G11" s="156"/>
      <c r="H11" s="156"/>
    </row>
    <row r="12" spans="1:8" ht="35.25" customHeight="1">
      <c r="A12" s="99"/>
      <c r="B12" s="195" t="s">
        <v>333</v>
      </c>
      <c r="C12" s="195"/>
      <c r="D12" s="195"/>
      <c r="E12" s="195"/>
      <c r="F12" s="195"/>
      <c r="G12" s="195"/>
      <c r="H12" s="195"/>
    </row>
    <row r="13" spans="1:8" ht="13.5">
      <c r="A13" s="99"/>
      <c r="B13" s="157"/>
      <c r="C13" s="70"/>
      <c r="D13" s="70"/>
      <c r="E13" s="70"/>
      <c r="F13" s="70"/>
      <c r="G13" s="70"/>
      <c r="H13" s="70"/>
    </row>
    <row r="14" spans="1:8" ht="67.5" customHeight="1">
      <c r="A14" s="99"/>
      <c r="B14" s="190" t="s">
        <v>338</v>
      </c>
      <c r="C14" s="190"/>
      <c r="D14" s="190"/>
      <c r="E14" s="190"/>
      <c r="F14" s="190"/>
      <c r="G14" s="190"/>
      <c r="H14" s="190"/>
    </row>
    <row r="15" spans="1:8" ht="13.5">
      <c r="A15" s="99"/>
      <c r="B15" s="158"/>
      <c r="C15" s="158"/>
      <c r="D15" s="158"/>
      <c r="E15" s="158"/>
      <c r="F15" s="158"/>
      <c r="G15" s="158"/>
      <c r="H15" s="158"/>
    </row>
    <row r="16" spans="1:8" ht="30" customHeight="1">
      <c r="A16" s="99"/>
      <c r="B16" s="187" t="s">
        <v>339</v>
      </c>
      <c r="C16" s="187"/>
      <c r="D16" s="187"/>
      <c r="E16" s="187"/>
      <c r="F16" s="187"/>
      <c r="G16" s="187"/>
      <c r="H16" s="187"/>
    </row>
    <row r="17" spans="1:8" ht="13.5">
      <c r="A17" s="99"/>
      <c r="B17" s="159"/>
      <c r="C17" s="137"/>
      <c r="D17" s="137"/>
      <c r="E17" s="137"/>
      <c r="F17" s="137"/>
      <c r="G17" s="137"/>
      <c r="H17" s="137"/>
    </row>
    <row r="18" spans="1:8" ht="45.75" customHeight="1">
      <c r="A18" s="99"/>
      <c r="B18" s="190" t="s">
        <v>334</v>
      </c>
      <c r="C18" s="190"/>
      <c r="D18" s="190"/>
      <c r="E18" s="190"/>
      <c r="F18" s="190"/>
      <c r="G18" s="190"/>
      <c r="H18" s="190"/>
    </row>
    <row r="19" spans="1:8" ht="13.5">
      <c r="A19" s="99"/>
      <c r="B19" s="157"/>
      <c r="C19" s="70"/>
      <c r="D19" s="70"/>
      <c r="E19" s="70"/>
      <c r="F19" s="70"/>
      <c r="G19" s="70"/>
      <c r="H19" s="70"/>
    </row>
    <row r="20" spans="1:8" ht="13.5">
      <c r="A20" s="99"/>
      <c r="B20" s="70"/>
      <c r="C20" s="70"/>
      <c r="D20" s="70"/>
      <c r="E20" s="70"/>
      <c r="F20" s="70"/>
      <c r="G20" s="70"/>
      <c r="H20" s="70"/>
    </row>
    <row r="21" spans="1:8" ht="13.5">
      <c r="A21" s="100">
        <v>2</v>
      </c>
      <c r="B21" s="69" t="s">
        <v>67</v>
      </c>
      <c r="C21" s="70"/>
      <c r="D21" s="70"/>
      <c r="E21" s="70"/>
      <c r="F21" s="70"/>
      <c r="G21" s="70"/>
      <c r="H21" s="70"/>
    </row>
    <row r="22" spans="1:8" ht="13.5">
      <c r="A22" s="99"/>
      <c r="B22" s="70"/>
      <c r="C22" s="70"/>
      <c r="D22" s="70"/>
      <c r="E22" s="70"/>
      <c r="F22" s="70"/>
      <c r="G22" s="70"/>
      <c r="H22" s="70"/>
    </row>
    <row r="23" spans="1:8" ht="13.5" customHeight="1">
      <c r="A23" s="99"/>
      <c r="B23" s="190" t="s">
        <v>337</v>
      </c>
      <c r="C23" s="190"/>
      <c r="D23" s="190"/>
      <c r="E23" s="190"/>
      <c r="F23" s="190"/>
      <c r="G23" s="190"/>
      <c r="H23" s="190"/>
    </row>
    <row r="24" spans="1:8" ht="57.75" customHeight="1">
      <c r="A24" s="99"/>
      <c r="B24" s="190"/>
      <c r="C24" s="190"/>
      <c r="D24" s="190"/>
      <c r="E24" s="190"/>
      <c r="F24" s="190"/>
      <c r="G24" s="190"/>
      <c r="H24" s="190"/>
    </row>
    <row r="25" spans="1:8" ht="13.5">
      <c r="A25" s="99"/>
      <c r="B25" s="160"/>
      <c r="C25" s="160"/>
      <c r="D25" s="160"/>
      <c r="E25" s="160"/>
      <c r="F25" s="160"/>
      <c r="G25" s="160"/>
      <c r="H25" s="160"/>
    </row>
    <row r="26" spans="1:8" ht="13.5">
      <c r="A26" s="99"/>
      <c r="B26" s="70"/>
      <c r="C26" s="70"/>
      <c r="D26" s="70"/>
      <c r="E26" s="70"/>
      <c r="F26" s="70"/>
      <c r="G26" s="70"/>
      <c r="H26" s="70"/>
    </row>
    <row r="27" spans="1:8" ht="13.5">
      <c r="A27" s="100">
        <v>3</v>
      </c>
      <c r="B27" s="69" t="s">
        <v>81</v>
      </c>
      <c r="C27" s="70"/>
      <c r="D27" s="70"/>
      <c r="E27" s="70"/>
      <c r="F27" s="70"/>
      <c r="G27" s="70"/>
      <c r="H27" s="70"/>
    </row>
    <row r="28" spans="1:8" ht="13.5">
      <c r="A28" s="99"/>
      <c r="B28" s="70"/>
      <c r="C28" s="70"/>
      <c r="D28" s="70"/>
      <c r="E28" s="70"/>
      <c r="F28" s="70"/>
      <c r="G28" s="70"/>
      <c r="H28" s="70"/>
    </row>
    <row r="29" spans="1:8" ht="27" customHeight="1">
      <c r="A29" s="99"/>
      <c r="B29" s="184" t="s">
        <v>317</v>
      </c>
      <c r="C29" s="184"/>
      <c r="D29" s="184"/>
      <c r="E29" s="184"/>
      <c r="F29" s="184"/>
      <c r="G29" s="184"/>
      <c r="H29" s="184"/>
    </row>
    <row r="30" spans="1:8" ht="13.5">
      <c r="A30" s="99"/>
      <c r="B30" s="70"/>
      <c r="C30" s="70"/>
      <c r="D30" s="70"/>
      <c r="E30" s="70"/>
      <c r="F30" s="70"/>
      <c r="G30" s="70"/>
      <c r="H30" s="70"/>
    </row>
    <row r="31" spans="1:8" ht="13.5">
      <c r="A31" s="99"/>
      <c r="B31" s="70"/>
      <c r="C31" s="70"/>
      <c r="D31" s="70"/>
      <c r="E31" s="70"/>
      <c r="F31" s="70"/>
      <c r="G31" s="70"/>
      <c r="H31" s="70"/>
    </row>
    <row r="32" spans="1:8" ht="13.5">
      <c r="A32" s="100">
        <v>4</v>
      </c>
      <c r="B32" s="69" t="s">
        <v>206</v>
      </c>
      <c r="C32" s="70"/>
      <c r="D32" s="70"/>
      <c r="E32" s="70"/>
      <c r="F32" s="102"/>
      <c r="G32" s="102"/>
      <c r="H32" s="70"/>
    </row>
    <row r="33" spans="1:8" ht="13.5">
      <c r="A33" s="100"/>
      <c r="B33" s="69"/>
      <c r="C33" s="70"/>
      <c r="D33" s="70"/>
      <c r="E33" s="70"/>
      <c r="F33" s="102"/>
      <c r="G33" s="101" t="s">
        <v>207</v>
      </c>
      <c r="H33" s="70"/>
    </row>
    <row r="34" spans="1:8" ht="13.5">
      <c r="A34" s="100"/>
      <c r="B34" s="69"/>
      <c r="C34" s="70"/>
      <c r="D34" s="70"/>
      <c r="E34" s="70"/>
      <c r="F34" s="101" t="s">
        <v>121</v>
      </c>
      <c r="G34" s="101" t="s">
        <v>122</v>
      </c>
      <c r="H34" s="70"/>
    </row>
    <row r="35" spans="1:8" ht="13.5">
      <c r="A35" s="100"/>
      <c r="B35" s="69"/>
      <c r="C35" s="70"/>
      <c r="D35" s="70"/>
      <c r="E35" s="70"/>
      <c r="F35" s="101" t="s">
        <v>123</v>
      </c>
      <c r="G35" s="101" t="s">
        <v>123</v>
      </c>
      <c r="H35" s="70"/>
    </row>
    <row r="36" spans="1:8" ht="13.5">
      <c r="A36" s="100"/>
      <c r="B36" s="69"/>
      <c r="C36" s="70"/>
      <c r="D36" s="70"/>
      <c r="E36" s="70"/>
      <c r="F36" s="101" t="s">
        <v>1</v>
      </c>
      <c r="G36" s="101" t="s">
        <v>1</v>
      </c>
      <c r="H36" s="70"/>
    </row>
    <row r="37" spans="1:8" ht="13.5">
      <c r="A37" s="100"/>
      <c r="B37" s="70" t="s">
        <v>208</v>
      </c>
      <c r="C37" s="70"/>
      <c r="D37" s="70"/>
      <c r="E37" s="70"/>
      <c r="F37" s="81"/>
      <c r="G37" s="81"/>
      <c r="H37" s="70"/>
    </row>
    <row r="38" spans="1:8" ht="14.25" thickBot="1">
      <c r="A38" s="100"/>
      <c r="B38" s="76" t="s">
        <v>209</v>
      </c>
      <c r="C38" s="70"/>
      <c r="D38" s="70"/>
      <c r="E38" s="70"/>
      <c r="F38" s="77">
        <v>966</v>
      </c>
      <c r="G38" s="77">
        <v>1965</v>
      </c>
      <c r="H38" s="70"/>
    </row>
    <row r="39" spans="1:8" ht="13.5">
      <c r="A39" s="99"/>
      <c r="B39" s="70"/>
      <c r="C39" s="70"/>
      <c r="D39" s="70"/>
      <c r="E39" s="70"/>
      <c r="F39" s="70"/>
      <c r="G39" s="70"/>
      <c r="H39" s="70"/>
    </row>
    <row r="40" spans="1:8" s="102" customFormat="1" ht="42" customHeight="1">
      <c r="A40" s="99"/>
      <c r="B40" s="186" t="s">
        <v>124</v>
      </c>
      <c r="C40" s="186"/>
      <c r="D40" s="186"/>
      <c r="E40" s="186"/>
      <c r="F40" s="186"/>
      <c r="G40" s="186"/>
      <c r="H40" s="186"/>
    </row>
    <row r="41" spans="1:8" ht="13.5">
      <c r="A41" s="99"/>
      <c r="B41" s="103"/>
      <c r="C41" s="103"/>
      <c r="D41" s="103"/>
      <c r="E41" s="103"/>
      <c r="F41" s="103"/>
      <c r="G41" s="103"/>
      <c r="H41" s="103"/>
    </row>
    <row r="42" spans="1:8" ht="13.5">
      <c r="A42" s="99"/>
      <c r="B42" s="70"/>
      <c r="C42" s="70"/>
      <c r="D42" s="70"/>
      <c r="E42" s="70"/>
      <c r="F42" s="70"/>
      <c r="G42" s="70"/>
      <c r="H42" s="70"/>
    </row>
    <row r="43" spans="1:8" ht="13.5">
      <c r="A43" s="100">
        <v>5</v>
      </c>
      <c r="B43" s="69" t="s">
        <v>68</v>
      </c>
      <c r="C43" s="70"/>
      <c r="D43" s="70"/>
      <c r="E43" s="70"/>
      <c r="F43" s="70"/>
      <c r="G43" s="70"/>
      <c r="H43" s="70"/>
    </row>
    <row r="44" spans="1:8" ht="13.5">
      <c r="A44" s="99"/>
      <c r="B44" s="70"/>
      <c r="C44" s="70"/>
      <c r="D44" s="70"/>
      <c r="E44" s="70"/>
      <c r="F44" s="70"/>
      <c r="G44" s="70"/>
      <c r="H44" s="70"/>
    </row>
    <row r="45" spans="1:8" ht="27.75" customHeight="1">
      <c r="A45" s="99"/>
      <c r="B45" s="181" t="s">
        <v>210</v>
      </c>
      <c r="C45" s="181"/>
      <c r="D45" s="181"/>
      <c r="E45" s="181"/>
      <c r="F45" s="181"/>
      <c r="G45" s="181"/>
      <c r="H45" s="181"/>
    </row>
    <row r="46" spans="1:8" ht="13.5">
      <c r="A46" s="99"/>
      <c r="B46" s="70"/>
      <c r="C46" s="70"/>
      <c r="D46" s="70"/>
      <c r="E46" s="70"/>
      <c r="F46" s="70"/>
      <c r="G46" s="70"/>
      <c r="H46" s="70"/>
    </row>
    <row r="47" spans="1:8" ht="13.5">
      <c r="A47" s="99"/>
      <c r="B47" s="70"/>
      <c r="C47" s="70"/>
      <c r="D47" s="70"/>
      <c r="E47" s="70"/>
      <c r="F47" s="70"/>
      <c r="G47" s="70"/>
      <c r="H47" s="70"/>
    </row>
    <row r="48" spans="1:8" ht="13.5">
      <c r="A48" s="100">
        <v>6</v>
      </c>
      <c r="B48" s="69" t="s">
        <v>69</v>
      </c>
      <c r="C48" s="70"/>
      <c r="D48" s="70"/>
      <c r="E48" s="70"/>
      <c r="F48" s="70"/>
      <c r="G48" s="70"/>
      <c r="H48" s="70"/>
    </row>
    <row r="49" spans="1:8" ht="13.5">
      <c r="A49" s="99"/>
      <c r="B49" s="70"/>
      <c r="C49" s="70"/>
      <c r="D49" s="70"/>
      <c r="E49" s="70"/>
      <c r="F49" s="70"/>
      <c r="G49" s="70"/>
      <c r="H49" s="70"/>
    </row>
    <row r="50" spans="1:8" ht="27" customHeight="1">
      <c r="A50" s="99"/>
      <c r="B50" s="181" t="s">
        <v>84</v>
      </c>
      <c r="C50" s="181"/>
      <c r="D50" s="181"/>
      <c r="E50" s="181"/>
      <c r="F50" s="181"/>
      <c r="G50" s="181"/>
      <c r="H50" s="181"/>
    </row>
    <row r="51" spans="1:8" ht="13.5">
      <c r="A51" s="99"/>
      <c r="B51" s="70"/>
      <c r="C51" s="70"/>
      <c r="D51" s="70"/>
      <c r="E51" s="70"/>
      <c r="F51" s="70"/>
      <c r="G51" s="70"/>
      <c r="H51" s="70"/>
    </row>
    <row r="52" spans="1:8" ht="13.5">
      <c r="A52" s="99"/>
      <c r="B52" s="70"/>
      <c r="C52" s="70"/>
      <c r="D52" s="70"/>
      <c r="E52" s="70"/>
      <c r="F52" s="70"/>
      <c r="G52" s="70"/>
      <c r="H52" s="70"/>
    </row>
    <row r="53" spans="1:8" ht="13.5">
      <c r="A53" s="100">
        <v>7</v>
      </c>
      <c r="B53" s="69" t="s">
        <v>70</v>
      </c>
      <c r="C53" s="70"/>
      <c r="D53" s="70"/>
      <c r="E53" s="70"/>
      <c r="F53" s="70"/>
      <c r="G53" s="70"/>
      <c r="H53" s="70"/>
    </row>
    <row r="54" spans="1:8" ht="13.5">
      <c r="A54" s="100"/>
      <c r="B54" s="69"/>
      <c r="C54" s="70"/>
      <c r="D54" s="70"/>
      <c r="E54" s="70"/>
      <c r="F54" s="70"/>
      <c r="G54" s="70"/>
      <c r="H54" s="70"/>
    </row>
    <row r="55" spans="1:8" s="102" customFormat="1" ht="52.5" customHeight="1">
      <c r="A55" s="104"/>
      <c r="B55" s="181" t="s">
        <v>330</v>
      </c>
      <c r="C55" s="181"/>
      <c r="D55" s="181"/>
      <c r="E55" s="181"/>
      <c r="F55" s="181"/>
      <c r="G55" s="181"/>
      <c r="H55" s="181"/>
    </row>
    <row r="56" spans="1:8" s="102" customFormat="1" ht="13.5">
      <c r="A56" s="104"/>
      <c r="B56" s="192"/>
      <c r="C56" s="192"/>
      <c r="D56" s="192"/>
      <c r="E56" s="192"/>
      <c r="F56" s="192"/>
      <c r="G56" s="192"/>
      <c r="H56" s="192"/>
    </row>
    <row r="57" spans="1:8" s="102" customFormat="1" ht="13.5" customHeight="1">
      <c r="A57" s="104"/>
      <c r="B57" s="193" t="s">
        <v>297</v>
      </c>
      <c r="C57" s="193"/>
      <c r="D57" s="193"/>
      <c r="E57" s="193"/>
      <c r="F57" s="193"/>
      <c r="G57" s="193"/>
      <c r="H57" s="193"/>
    </row>
    <row r="58" spans="1:8" s="102" customFormat="1" ht="15.75" customHeight="1">
      <c r="A58" s="104"/>
      <c r="B58" s="193"/>
      <c r="C58" s="193"/>
      <c r="D58" s="193"/>
      <c r="E58" s="193"/>
      <c r="F58" s="193"/>
      <c r="G58" s="193"/>
      <c r="H58" s="193"/>
    </row>
    <row r="59" spans="1:8" s="102" customFormat="1" ht="13.5">
      <c r="A59" s="104"/>
      <c r="B59" s="105"/>
      <c r="C59" s="105"/>
      <c r="D59" s="105"/>
      <c r="E59" s="105"/>
      <c r="F59" s="105"/>
      <c r="G59" s="105"/>
      <c r="H59" s="105"/>
    </row>
    <row r="60" spans="1:8" ht="13.5">
      <c r="A60" s="85"/>
      <c r="B60" s="75"/>
      <c r="C60" s="75"/>
      <c r="D60" s="194"/>
      <c r="E60" s="194"/>
      <c r="F60" s="75"/>
      <c r="G60" s="75"/>
      <c r="H60" s="75"/>
    </row>
    <row r="61" spans="1:8" ht="13.5">
      <c r="A61" s="100">
        <v>8</v>
      </c>
      <c r="B61" s="69" t="s">
        <v>125</v>
      </c>
      <c r="C61" s="70"/>
      <c r="D61" s="70"/>
      <c r="E61" s="70"/>
      <c r="F61" s="70"/>
      <c r="G61" s="70"/>
      <c r="H61" s="70"/>
    </row>
    <row r="62" spans="1:8" ht="13.5">
      <c r="A62" s="99"/>
      <c r="B62" s="70"/>
      <c r="C62" s="70"/>
      <c r="D62" s="70"/>
      <c r="E62" s="70"/>
      <c r="F62" s="70"/>
      <c r="G62" s="70"/>
      <c r="H62" s="70"/>
    </row>
    <row r="63" spans="1:8" ht="13.5">
      <c r="A63" s="99"/>
      <c r="B63" s="179" t="s">
        <v>236</v>
      </c>
      <c r="C63" s="179"/>
      <c r="D63" s="179"/>
      <c r="E63" s="179"/>
      <c r="F63" s="179"/>
      <c r="G63" s="179"/>
      <c r="H63" s="179"/>
    </row>
    <row r="64" spans="1:8" ht="13.5">
      <c r="A64" s="99"/>
      <c r="B64" s="72"/>
      <c r="C64" s="72"/>
      <c r="D64" s="72"/>
      <c r="E64" s="72"/>
      <c r="F64" s="72"/>
      <c r="G64" s="72"/>
      <c r="H64" s="72"/>
    </row>
    <row r="65" spans="1:8" ht="13.5">
      <c r="A65" s="99"/>
      <c r="B65" s="72"/>
      <c r="C65" s="72"/>
      <c r="D65" s="72"/>
      <c r="E65" s="122" t="s">
        <v>238</v>
      </c>
      <c r="F65" s="122" t="s">
        <v>239</v>
      </c>
      <c r="G65" s="122" t="s">
        <v>2</v>
      </c>
      <c r="H65" s="72"/>
    </row>
    <row r="66" spans="1:8" ht="13.5">
      <c r="A66" s="99"/>
      <c r="B66" s="72"/>
      <c r="C66" s="72"/>
      <c r="D66" s="72"/>
      <c r="E66" s="122" t="s">
        <v>1</v>
      </c>
      <c r="F66" s="122" t="s">
        <v>1</v>
      </c>
      <c r="G66" s="122" t="s">
        <v>1</v>
      </c>
      <c r="H66" s="72"/>
    </row>
    <row r="67" spans="1:8" ht="13.5">
      <c r="A67" s="99"/>
      <c r="B67" s="72"/>
      <c r="C67" s="72"/>
      <c r="D67" s="72"/>
      <c r="E67" s="72"/>
      <c r="F67" s="72"/>
      <c r="G67" s="72"/>
      <c r="H67" s="72"/>
    </row>
    <row r="68" spans="1:8" ht="13.5">
      <c r="A68" s="99"/>
      <c r="B68" s="179" t="s">
        <v>301</v>
      </c>
      <c r="C68" s="179"/>
      <c r="D68" s="72"/>
      <c r="E68" s="72"/>
      <c r="F68" s="72"/>
      <c r="G68" s="72"/>
      <c r="H68" s="72"/>
    </row>
    <row r="69" spans="1:8" ht="13.5">
      <c r="A69" s="99"/>
      <c r="B69" s="179" t="s">
        <v>237</v>
      </c>
      <c r="C69" s="179"/>
      <c r="D69" s="72"/>
      <c r="E69" s="125">
        <v>107</v>
      </c>
      <c r="F69" s="125"/>
      <c r="G69" s="125">
        <f>SUM(E69:F69)</f>
        <v>107</v>
      </c>
      <c r="H69" s="72"/>
    </row>
    <row r="70" spans="1:8" ht="13.5">
      <c r="A70" s="99"/>
      <c r="B70" s="179" t="s">
        <v>129</v>
      </c>
      <c r="C70" s="179"/>
      <c r="D70" s="72"/>
      <c r="E70" s="125">
        <v>68</v>
      </c>
      <c r="F70" s="125">
        <v>0</v>
      </c>
      <c r="G70" s="125">
        <f>SUM(E70:F70)</f>
        <v>68</v>
      </c>
      <c r="H70" s="72"/>
    </row>
    <row r="71" spans="1:8" ht="13.5">
      <c r="A71" s="99"/>
      <c r="B71" s="72"/>
      <c r="C71" s="72"/>
      <c r="D71" s="72"/>
      <c r="E71" s="126">
        <f>SUM(E69:E70)</f>
        <v>175</v>
      </c>
      <c r="F71" s="126">
        <f>SUM(F69:F70)</f>
        <v>0</v>
      </c>
      <c r="G71" s="126">
        <f>SUM(G69:G70)</f>
        <v>175</v>
      </c>
      <c r="H71" s="72"/>
    </row>
    <row r="72" spans="1:8" ht="13.5">
      <c r="A72" s="99"/>
      <c r="B72" s="72"/>
      <c r="C72" s="72"/>
      <c r="D72" s="72"/>
      <c r="E72" s="72"/>
      <c r="F72" s="72"/>
      <c r="G72" s="72"/>
      <c r="H72" s="72"/>
    </row>
    <row r="73" spans="1:8" ht="13.5">
      <c r="A73" s="99"/>
      <c r="B73" s="179" t="s">
        <v>302</v>
      </c>
      <c r="C73" s="179"/>
      <c r="D73" s="72"/>
      <c r="E73" s="72"/>
      <c r="F73" s="72"/>
      <c r="G73" s="72"/>
      <c r="H73" s="72"/>
    </row>
    <row r="74" spans="1:8" ht="13.5">
      <c r="A74" s="99"/>
      <c r="B74" s="179" t="s">
        <v>237</v>
      </c>
      <c r="C74" s="179"/>
      <c r="D74" s="72"/>
      <c r="E74" s="127">
        <f>503-E69</f>
        <v>396</v>
      </c>
      <c r="F74" s="128">
        <v>0</v>
      </c>
      <c r="G74" s="127">
        <f>SUM(E74:F74)</f>
        <v>396</v>
      </c>
      <c r="H74" s="72"/>
    </row>
    <row r="75" spans="1:8" ht="13.5">
      <c r="A75" s="99"/>
      <c r="B75" s="179" t="s">
        <v>129</v>
      </c>
      <c r="C75" s="179"/>
      <c r="D75" s="72"/>
      <c r="E75" s="127">
        <f>829-E70</f>
        <v>761</v>
      </c>
      <c r="F75" s="128">
        <v>0</v>
      </c>
      <c r="G75" s="127">
        <f>SUM(E75:F75)</f>
        <v>761</v>
      </c>
      <c r="H75" s="72"/>
    </row>
    <row r="76" spans="1:8" ht="13.5">
      <c r="A76" s="99"/>
      <c r="B76" s="72"/>
      <c r="C76" s="72"/>
      <c r="D76" s="72"/>
      <c r="E76" s="129">
        <f>SUM(E74:E75)</f>
        <v>1157</v>
      </c>
      <c r="F76" s="129">
        <f>SUM(F74:F75)</f>
        <v>0</v>
      </c>
      <c r="G76" s="129">
        <f>SUM(G74:G75)</f>
        <v>1157</v>
      </c>
      <c r="H76" s="72"/>
    </row>
    <row r="77" spans="1:8" ht="13.5">
      <c r="A77" s="99"/>
      <c r="B77" s="72"/>
      <c r="C77" s="72"/>
      <c r="D77" s="72"/>
      <c r="E77" s="72"/>
      <c r="F77" s="72"/>
      <c r="G77" s="72"/>
      <c r="H77" s="72"/>
    </row>
    <row r="78" spans="1:8" ht="18" customHeight="1" thickBot="1">
      <c r="A78" s="99"/>
      <c r="B78" s="179" t="s">
        <v>296</v>
      </c>
      <c r="C78" s="179"/>
      <c r="D78" s="72"/>
      <c r="E78" s="130">
        <f>E71+E76</f>
        <v>1332</v>
      </c>
      <c r="F78" s="130">
        <f>F71+F76</f>
        <v>0</v>
      </c>
      <c r="G78" s="130">
        <f>G71+G76</f>
        <v>1332</v>
      </c>
      <c r="H78" s="72"/>
    </row>
    <row r="79" spans="1:8" ht="13.5">
      <c r="A79" s="99"/>
      <c r="B79" s="72"/>
      <c r="C79" s="72"/>
      <c r="D79" s="72"/>
      <c r="E79" s="72"/>
      <c r="F79" s="72"/>
      <c r="G79" s="72"/>
      <c r="H79" s="72"/>
    </row>
    <row r="80" spans="1:8" ht="13.5">
      <c r="A80" s="99"/>
      <c r="B80" s="179" t="s">
        <v>319</v>
      </c>
      <c r="C80" s="179"/>
      <c r="D80" s="179"/>
      <c r="E80" s="179"/>
      <c r="F80" s="179"/>
      <c r="G80" s="179"/>
      <c r="H80" s="179"/>
    </row>
    <row r="81" spans="1:8" ht="13.5">
      <c r="A81" s="99"/>
      <c r="B81" s="70"/>
      <c r="C81" s="70"/>
      <c r="D81" s="70"/>
      <c r="E81" s="70"/>
      <c r="F81" s="70"/>
      <c r="G81" s="70"/>
      <c r="H81" s="70"/>
    </row>
    <row r="82" spans="1:8" ht="13.5">
      <c r="A82" s="99"/>
      <c r="B82" s="70"/>
      <c r="C82" s="70"/>
      <c r="D82" s="70"/>
      <c r="E82" s="70"/>
      <c r="F82" s="70"/>
      <c r="G82" s="70"/>
      <c r="H82" s="70"/>
    </row>
    <row r="83" spans="1:8" ht="13.5">
      <c r="A83" s="100">
        <v>9</v>
      </c>
      <c r="B83" s="69" t="s">
        <v>71</v>
      </c>
      <c r="C83" s="70"/>
      <c r="D83" s="70"/>
      <c r="E83" s="70"/>
      <c r="F83" s="70"/>
      <c r="G83" s="70"/>
      <c r="H83" s="70"/>
    </row>
    <row r="84" spans="1:8" ht="13.5">
      <c r="A84" s="99"/>
      <c r="B84" s="70"/>
      <c r="C84" s="70"/>
      <c r="D84" s="70"/>
      <c r="E84" s="70"/>
      <c r="F84" s="70"/>
      <c r="G84" s="70"/>
      <c r="H84" s="70"/>
    </row>
    <row r="85" spans="1:8" ht="13.5">
      <c r="A85" s="99"/>
      <c r="B85" s="70" t="s">
        <v>318</v>
      </c>
      <c r="C85" s="70"/>
      <c r="D85" s="70"/>
      <c r="E85" s="70"/>
      <c r="F85" s="70"/>
      <c r="G85" s="70"/>
      <c r="H85" s="70"/>
    </row>
    <row r="86" spans="1:8" ht="13.5">
      <c r="A86" s="99"/>
      <c r="B86" s="70"/>
      <c r="C86" s="70"/>
      <c r="D86" s="70"/>
      <c r="E86" s="70"/>
      <c r="F86" s="70"/>
      <c r="G86" s="70"/>
      <c r="H86" s="70"/>
    </row>
    <row r="87" spans="1:8" ht="13.5">
      <c r="A87" s="99"/>
      <c r="B87" s="70"/>
      <c r="C87" s="70"/>
      <c r="D87" s="70"/>
      <c r="E87" s="70"/>
      <c r="F87" s="70"/>
      <c r="G87" s="70"/>
      <c r="H87" s="70"/>
    </row>
    <row r="88" spans="1:8" ht="13.5">
      <c r="A88" s="100">
        <v>10</v>
      </c>
      <c r="B88" s="69" t="s">
        <v>72</v>
      </c>
      <c r="C88" s="70"/>
      <c r="D88" s="70"/>
      <c r="E88" s="70"/>
      <c r="F88" s="70"/>
      <c r="G88" s="70"/>
      <c r="H88" s="70"/>
    </row>
    <row r="89" spans="1:8" ht="13.5">
      <c r="A89" s="99"/>
      <c r="B89" s="70"/>
      <c r="C89" s="70"/>
      <c r="D89" s="70"/>
      <c r="E89" s="70"/>
      <c r="F89" s="70"/>
      <c r="G89" s="70"/>
      <c r="H89" s="70"/>
    </row>
    <row r="90" spans="1:8" ht="13.5">
      <c r="A90" s="99"/>
      <c r="B90" s="191" t="s">
        <v>92</v>
      </c>
      <c r="C90" s="191"/>
      <c r="D90" s="191"/>
      <c r="E90" s="191"/>
      <c r="F90" s="191"/>
      <c r="G90" s="191"/>
      <c r="H90" s="191"/>
    </row>
    <row r="91" spans="1:8" ht="13.5">
      <c r="A91" s="99"/>
      <c r="B91" s="70"/>
      <c r="C91" s="70"/>
      <c r="D91" s="70"/>
      <c r="E91" s="70"/>
      <c r="F91" s="70"/>
      <c r="G91" s="70"/>
      <c r="H91" s="70"/>
    </row>
    <row r="92" spans="1:8" ht="13.5">
      <c r="A92" s="99"/>
      <c r="B92" s="70"/>
      <c r="C92" s="70"/>
      <c r="D92" s="70"/>
      <c r="E92" s="70"/>
      <c r="F92" s="70"/>
      <c r="G92" s="70"/>
      <c r="H92" s="70"/>
    </row>
    <row r="93" spans="1:8" ht="13.5">
      <c r="A93" s="100">
        <v>11</v>
      </c>
      <c r="B93" s="69" t="s">
        <v>73</v>
      </c>
      <c r="C93" s="70"/>
      <c r="D93" s="70"/>
      <c r="E93" s="70"/>
      <c r="F93" s="70"/>
      <c r="G93" s="70"/>
      <c r="H93" s="70"/>
    </row>
    <row r="94" spans="1:8" ht="13.5">
      <c r="A94" s="99"/>
      <c r="B94" s="70"/>
      <c r="C94" s="70"/>
      <c r="D94" s="70"/>
      <c r="E94" s="70"/>
      <c r="F94" s="70"/>
      <c r="G94" s="70"/>
      <c r="H94" s="70"/>
    </row>
    <row r="95" spans="1:8" ht="28.5" customHeight="1">
      <c r="A95" s="99"/>
      <c r="B95" s="181" t="s">
        <v>214</v>
      </c>
      <c r="C95" s="181"/>
      <c r="D95" s="181"/>
      <c r="E95" s="181"/>
      <c r="F95" s="181"/>
      <c r="G95" s="181"/>
      <c r="H95" s="181"/>
    </row>
    <row r="96" spans="1:8" ht="13.5">
      <c r="A96" s="99"/>
      <c r="B96" s="70"/>
      <c r="C96" s="70"/>
      <c r="D96" s="70"/>
      <c r="E96" s="70"/>
      <c r="F96" s="70"/>
      <c r="G96" s="70"/>
      <c r="H96" s="70"/>
    </row>
    <row r="97" spans="1:8" ht="13.5">
      <c r="A97" s="99"/>
      <c r="B97" s="70"/>
      <c r="C97" s="70"/>
      <c r="D97" s="70"/>
      <c r="E97" s="70"/>
      <c r="F97" s="70"/>
      <c r="G97" s="70"/>
      <c r="H97" s="70"/>
    </row>
    <row r="98" spans="1:8" ht="13.5">
      <c r="A98" s="100">
        <v>12</v>
      </c>
      <c r="B98" s="69" t="s">
        <v>89</v>
      </c>
      <c r="C98" s="70"/>
      <c r="D98" s="70"/>
      <c r="E98" s="70"/>
      <c r="F98" s="70"/>
      <c r="G98" s="70"/>
      <c r="H98" s="70"/>
    </row>
    <row r="99" spans="1:8" ht="13.5">
      <c r="A99" s="100"/>
      <c r="B99" s="69"/>
      <c r="C99" s="70"/>
      <c r="D99" s="70"/>
      <c r="E99" s="70"/>
      <c r="F99" s="70"/>
      <c r="G99" s="70"/>
      <c r="H99" s="70"/>
    </row>
    <row r="100" spans="1:8" ht="13.5">
      <c r="A100" s="100"/>
      <c r="B100" s="70" t="s">
        <v>90</v>
      </c>
      <c r="C100" s="70"/>
      <c r="D100" s="70"/>
      <c r="E100" s="70"/>
      <c r="F100" s="70"/>
      <c r="G100" s="70"/>
      <c r="H100" s="70"/>
    </row>
    <row r="101" spans="1:8" ht="13.5">
      <c r="A101" s="100"/>
      <c r="B101" s="70"/>
      <c r="C101" s="70"/>
      <c r="D101" s="70"/>
      <c r="E101" s="70"/>
      <c r="F101" s="70"/>
      <c r="G101" s="70"/>
      <c r="H101" s="70"/>
    </row>
    <row r="102" spans="1:8" ht="13.5">
      <c r="A102" s="100"/>
      <c r="B102" s="69"/>
      <c r="C102" s="70"/>
      <c r="D102" s="70"/>
      <c r="E102" s="188" t="s">
        <v>211</v>
      </c>
      <c r="F102" s="188"/>
      <c r="G102" s="188" t="s">
        <v>212</v>
      </c>
      <c r="H102" s="188"/>
    </row>
    <row r="103" spans="1:8" ht="13.5">
      <c r="A103" s="100"/>
      <c r="B103" s="69"/>
      <c r="C103" s="70"/>
      <c r="D103" s="70"/>
      <c r="E103" s="111" t="s">
        <v>127</v>
      </c>
      <c r="F103" s="111" t="s">
        <v>128</v>
      </c>
      <c r="G103" s="111" t="str">
        <f>E103</f>
        <v>30-September-09</v>
      </c>
      <c r="H103" s="112" t="str">
        <f>F103</f>
        <v>30-September-08</v>
      </c>
    </row>
    <row r="104" spans="1:8" ht="13.5">
      <c r="A104" s="99"/>
      <c r="B104" s="70"/>
      <c r="C104" s="70"/>
      <c r="D104" s="70"/>
      <c r="E104" s="70"/>
      <c r="F104" s="70"/>
      <c r="G104" s="70"/>
      <c r="H104" s="70"/>
    </row>
    <row r="105" spans="1:8" ht="16.5" customHeight="1" thickBot="1">
      <c r="A105" s="99"/>
      <c r="B105" s="189" t="s">
        <v>126</v>
      </c>
      <c r="C105" s="189"/>
      <c r="D105" s="189"/>
      <c r="E105" s="29">
        <f>PL!E33</f>
        <v>3011</v>
      </c>
      <c r="F105" s="29">
        <f>PL!F33</f>
        <v>945</v>
      </c>
      <c r="G105" s="29">
        <f>PL!H33</f>
        <v>6422</v>
      </c>
      <c r="H105" s="29">
        <f>PL!I33</f>
        <v>4343</v>
      </c>
    </row>
    <row r="106" spans="1:8" ht="13.5">
      <c r="A106" s="99"/>
      <c r="B106" s="70"/>
      <c r="C106" s="70"/>
      <c r="D106" s="70"/>
      <c r="E106" s="81"/>
      <c r="F106" s="81"/>
      <c r="G106" s="70"/>
      <c r="H106" s="81"/>
    </row>
    <row r="107" spans="1:8" ht="13.5">
      <c r="A107" s="99"/>
      <c r="B107" s="70" t="s">
        <v>74</v>
      </c>
      <c r="C107" s="70"/>
      <c r="D107" s="70"/>
      <c r="E107" s="102"/>
      <c r="F107" s="102"/>
      <c r="G107" s="102"/>
      <c r="H107" s="102"/>
    </row>
    <row r="108" spans="1:8" ht="14.25" thickBot="1">
      <c r="A108" s="99"/>
      <c r="B108" s="70" t="s">
        <v>213</v>
      </c>
      <c r="C108" s="70"/>
      <c r="D108" s="70"/>
      <c r="E108" s="106">
        <v>65000</v>
      </c>
      <c r="F108" s="106">
        <v>65000</v>
      </c>
      <c r="G108" s="106">
        <v>65000</v>
      </c>
      <c r="H108" s="106">
        <v>65000</v>
      </c>
    </row>
    <row r="109" spans="1:8" ht="13.5">
      <c r="A109" s="99"/>
      <c r="B109" s="70"/>
      <c r="C109" s="70"/>
      <c r="D109" s="70"/>
      <c r="E109" s="107"/>
      <c r="F109" s="107"/>
      <c r="G109" s="107"/>
      <c r="H109" s="81"/>
    </row>
    <row r="110" spans="1:8" ht="14.25" thickBot="1">
      <c r="A110" s="99"/>
      <c r="B110" s="70" t="s">
        <v>91</v>
      </c>
      <c r="C110" s="70"/>
      <c r="D110" s="70"/>
      <c r="E110" s="30">
        <f>E105/E108*100</f>
        <v>4.632307692307693</v>
      </c>
      <c r="F110" s="30">
        <f>F105/F108*100</f>
        <v>1.4538461538461538</v>
      </c>
      <c r="G110" s="30">
        <f>G105/G108*100</f>
        <v>9.879999999999999</v>
      </c>
      <c r="H110" s="30">
        <f>H105/H108*100</f>
        <v>6.6815384615384605</v>
      </c>
    </row>
    <row r="111" spans="1:8" ht="13.5">
      <c r="A111" s="99"/>
      <c r="B111" s="70"/>
      <c r="C111" s="70"/>
      <c r="D111" s="70"/>
      <c r="E111" s="108"/>
      <c r="F111" s="108"/>
      <c r="G111" s="108"/>
      <c r="H111" s="108"/>
    </row>
    <row r="112" spans="1:8" ht="14.25" thickBot="1">
      <c r="A112" s="99"/>
      <c r="B112" s="70" t="s">
        <v>83</v>
      </c>
      <c r="C112" s="70"/>
      <c r="D112" s="70"/>
      <c r="E112" s="109" t="s">
        <v>75</v>
      </c>
      <c r="F112" s="109" t="s">
        <v>75</v>
      </c>
      <c r="G112" s="109" t="s">
        <v>75</v>
      </c>
      <c r="H112" s="109" t="s">
        <v>75</v>
      </c>
    </row>
    <row r="113" spans="1:8" ht="13.5">
      <c r="A113" s="99"/>
      <c r="B113" s="70"/>
      <c r="C113" s="70"/>
      <c r="D113" s="70"/>
      <c r="E113" s="70"/>
      <c r="F113" s="97"/>
      <c r="G113" s="97"/>
      <c r="H113" s="97"/>
    </row>
    <row r="114" spans="1:8" ht="13.5">
      <c r="A114" s="99"/>
      <c r="B114" s="88" t="s">
        <v>82</v>
      </c>
      <c r="C114" s="88"/>
      <c r="D114" s="88"/>
      <c r="E114" s="88"/>
      <c r="F114" s="110"/>
      <c r="G114" s="110"/>
      <c r="H114" s="110"/>
    </row>
    <row r="115" spans="1:8" ht="27" customHeight="1">
      <c r="A115" s="99"/>
      <c r="B115" s="176" t="s">
        <v>215</v>
      </c>
      <c r="C115" s="176"/>
      <c r="D115" s="176"/>
      <c r="E115" s="176"/>
      <c r="F115" s="176"/>
      <c r="G115" s="176"/>
      <c r="H115" s="176"/>
    </row>
    <row r="116" spans="1:8" ht="13.5">
      <c r="A116" s="99"/>
      <c r="B116" s="88"/>
      <c r="C116" s="88"/>
      <c r="D116" s="88"/>
      <c r="E116" s="88"/>
      <c r="F116" s="110"/>
      <c r="G116" s="110"/>
      <c r="H116" s="110"/>
    </row>
    <row r="117" spans="1:8" ht="13.5">
      <c r="A117" s="99"/>
      <c r="B117" s="161" t="s">
        <v>331</v>
      </c>
      <c r="C117" s="88"/>
      <c r="D117" s="88"/>
      <c r="E117" s="88"/>
      <c r="F117" s="110"/>
      <c r="G117" s="110"/>
      <c r="H117" s="110"/>
    </row>
    <row r="118" spans="2:8" ht="13.5">
      <c r="B118" s="161" t="s">
        <v>305</v>
      </c>
      <c r="C118" s="102"/>
      <c r="D118" s="102"/>
      <c r="E118" s="102"/>
      <c r="F118" s="102"/>
      <c r="G118" s="102"/>
      <c r="H118" s="102"/>
    </row>
    <row r="119" spans="2:8" ht="13.5">
      <c r="B119" s="70"/>
      <c r="C119" s="102"/>
      <c r="D119" s="102"/>
      <c r="E119" s="102"/>
      <c r="F119" s="102"/>
      <c r="G119" s="102"/>
      <c r="H119" s="102"/>
    </row>
    <row r="120" spans="2:8" ht="13.5">
      <c r="B120" s="70"/>
      <c r="C120" s="102"/>
      <c r="D120" s="102"/>
      <c r="E120" s="102"/>
      <c r="F120" s="102"/>
      <c r="G120" s="102"/>
      <c r="H120" s="102"/>
    </row>
    <row r="121" spans="2:8" ht="13.5">
      <c r="B121" s="70"/>
      <c r="C121" s="102"/>
      <c r="D121" s="102"/>
      <c r="E121" s="102"/>
      <c r="F121" s="102"/>
      <c r="G121" s="102"/>
      <c r="H121" s="102"/>
    </row>
    <row r="122" spans="2:8" ht="13.5">
      <c r="B122" s="70"/>
      <c r="C122" s="102"/>
      <c r="D122" s="102"/>
      <c r="E122" s="102"/>
      <c r="F122" s="102"/>
      <c r="G122" s="102"/>
      <c r="H122" s="102"/>
    </row>
    <row r="123" spans="2:8" ht="13.5">
      <c r="B123" s="70"/>
      <c r="C123" s="102"/>
      <c r="D123" s="102"/>
      <c r="E123" s="102"/>
      <c r="F123" s="102"/>
      <c r="G123" s="102"/>
      <c r="H123" s="102"/>
    </row>
    <row r="124" ht="13.5">
      <c r="B124" s="70"/>
    </row>
    <row r="125" ht="13.5">
      <c r="B125" s="70"/>
    </row>
    <row r="126" ht="13.5">
      <c r="B126" s="70"/>
    </row>
    <row r="127" ht="13.5">
      <c r="B127" s="70"/>
    </row>
  </sheetData>
  <sheetProtection/>
  <mergeCells count="29">
    <mergeCell ref="B50:H50"/>
    <mergeCell ref="B80:H80"/>
    <mergeCell ref="B12:H12"/>
    <mergeCell ref="B69:C69"/>
    <mergeCell ref="B68:C68"/>
    <mergeCell ref="B10:H10"/>
    <mergeCell ref="B23:H24"/>
    <mergeCell ref="B29:H29"/>
    <mergeCell ref="B40:H40"/>
    <mergeCell ref="B16:H16"/>
    <mergeCell ref="B115:H115"/>
    <mergeCell ref="B55:H55"/>
    <mergeCell ref="B56:H56"/>
    <mergeCell ref="B57:H58"/>
    <mergeCell ref="D60:E60"/>
    <mergeCell ref="B63:H63"/>
    <mergeCell ref="B75:C75"/>
    <mergeCell ref="B78:C78"/>
    <mergeCell ref="B95:H95"/>
    <mergeCell ref="E102:F102"/>
    <mergeCell ref="B105:D105"/>
    <mergeCell ref="B14:H14"/>
    <mergeCell ref="B18:H18"/>
    <mergeCell ref="G102:H102"/>
    <mergeCell ref="B70:C70"/>
    <mergeCell ref="B73:C73"/>
    <mergeCell ref="B74:C74"/>
    <mergeCell ref="B90:H90"/>
    <mergeCell ref="B45:H45"/>
  </mergeCells>
  <printOptions/>
  <pageMargins left="0.5118110236220472" right="0.11811023622047245" top="0.7480314960629921" bottom="0.7480314960629921" header="0.31496062992125984" footer="0.31496062992125984"/>
  <pageSetup fitToHeight="0" fitToWidth="1" horizontalDpi="600" verticalDpi="600" orientation="portrait" paperSize="9" scale="81" r:id="rId1"/>
  <rowBreaks count="1" manualBreakCount="1">
    <brk id="52" max="9" man="1"/>
  </rowBreak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GLOBAL</cp:lastModifiedBy>
  <cp:lastPrinted>2009-11-24T03:24:41Z</cp:lastPrinted>
  <dcterms:created xsi:type="dcterms:W3CDTF">2002-09-05T08:42:56Z</dcterms:created>
  <dcterms:modified xsi:type="dcterms:W3CDTF">2009-11-24T04:51:42Z</dcterms:modified>
  <cp:category/>
  <cp:version/>
  <cp:contentType/>
  <cp:contentStatus/>
</cp:coreProperties>
</file>